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63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DK pracovní\2023\Projektové dokumentace\Nejdek - povrchovky 2023\Tisová (Odl)\"/>
    </mc:Choice>
  </mc:AlternateContent>
  <xr:revisionPtr revIDLastSave="0" documentId="8_{56D01208-23BB-4DA2-A17A-F43A4E2DA619}" xr6:coauthVersionLast="47" xr6:coauthVersionMax="47" xr10:uidLastSave="{00000000-0000-0000-0000-000000000000}"/>
  <bookViews>
    <workbookView xWindow="-120" yWindow="-120" windowWidth="38640" windowHeight="21360" activeTab="3"/>
  </bookViews>
  <sheets>
    <sheet name="Pokyny pro vyplnění" sheetId="11" r:id="rId1"/>
    <sheet name="Stavba" sheetId="1" r:id="rId2"/>
    <sheet name="VzorPolozky" sheetId="10" state="hidden" r:id="rId3"/>
    <sheet name="Rozpočet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'Rozpočet Pol'!$A$1:$U$36</definedName>
    <definedName name="_xlnm.Print_Area" localSheetId="1">Stavba!$A$1:$J$52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 fullCalcOnLoad="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51" i="1" l="1"/>
  <c r="I50" i="1"/>
  <c r="I49" i="1"/>
  <c r="I48" i="1"/>
  <c r="I47" i="1"/>
  <c r="G39" i="1"/>
  <c r="F39" i="1"/>
  <c r="G26" i="12"/>
  <c r="AC26" i="12"/>
  <c r="AD26" i="12"/>
  <c r="F9" i="12"/>
  <c r="G9" i="12" s="1"/>
  <c r="I9" i="12"/>
  <c r="I8" i="12" s="1"/>
  <c r="K9" i="12"/>
  <c r="K8" i="12" s="1"/>
  <c r="O9" i="12"/>
  <c r="O8" i="12" s="1"/>
  <c r="Q9" i="12"/>
  <c r="Q8" i="12" s="1"/>
  <c r="U9" i="12"/>
  <c r="U8" i="12" s="1"/>
  <c r="F10" i="12"/>
  <c r="G10" i="12" s="1"/>
  <c r="M10" i="12" s="1"/>
  <c r="I10" i="12"/>
  <c r="K10" i="12"/>
  <c r="O10" i="12"/>
  <c r="Q10" i="12"/>
  <c r="U10" i="12"/>
  <c r="F11" i="12"/>
  <c r="G11" i="12" s="1"/>
  <c r="M11" i="12" s="1"/>
  <c r="I11" i="12"/>
  <c r="K11" i="12"/>
  <c r="O11" i="12"/>
  <c r="Q11" i="12"/>
  <c r="U11" i="12"/>
  <c r="F12" i="12"/>
  <c r="G12" i="12" s="1"/>
  <c r="M12" i="12" s="1"/>
  <c r="I12" i="12"/>
  <c r="K12" i="12"/>
  <c r="O12" i="12"/>
  <c r="Q12" i="12"/>
  <c r="U12" i="12"/>
  <c r="F13" i="12"/>
  <c r="G13" i="12" s="1"/>
  <c r="M13" i="12" s="1"/>
  <c r="I13" i="12"/>
  <c r="K13" i="12"/>
  <c r="O13" i="12"/>
  <c r="Q13" i="12"/>
  <c r="U13" i="12"/>
  <c r="F14" i="12"/>
  <c r="G14" i="12" s="1"/>
  <c r="M14" i="12" s="1"/>
  <c r="I14" i="12"/>
  <c r="K14" i="12"/>
  <c r="O14" i="12"/>
  <c r="Q14" i="12"/>
  <c r="U14" i="12"/>
  <c r="G15" i="12"/>
  <c r="F16" i="12"/>
  <c r="G16" i="12"/>
  <c r="M16" i="12" s="1"/>
  <c r="M15" i="12" s="1"/>
  <c r="I16" i="12"/>
  <c r="I15" i="12" s="1"/>
  <c r="K16" i="12"/>
  <c r="K15" i="12" s="1"/>
  <c r="O16" i="12"/>
  <c r="O15" i="12" s="1"/>
  <c r="Q16" i="12"/>
  <c r="Q15" i="12" s="1"/>
  <c r="U16" i="12"/>
  <c r="U15" i="12" s="1"/>
  <c r="G17" i="12"/>
  <c r="F18" i="12"/>
  <c r="G18" i="12"/>
  <c r="M18" i="12" s="1"/>
  <c r="M17" i="12" s="1"/>
  <c r="I18" i="12"/>
  <c r="I17" i="12" s="1"/>
  <c r="K18" i="12"/>
  <c r="K17" i="12" s="1"/>
  <c r="O18" i="12"/>
  <c r="O17" i="12" s="1"/>
  <c r="Q18" i="12"/>
  <c r="Q17" i="12" s="1"/>
  <c r="U18" i="12"/>
  <c r="U17" i="12" s="1"/>
  <c r="F19" i="12"/>
  <c r="G19" i="12"/>
  <c r="M19" i="12" s="1"/>
  <c r="I19" i="12"/>
  <c r="K19" i="12"/>
  <c r="O19" i="12"/>
  <c r="Q19" i="12"/>
  <c r="U19" i="12"/>
  <c r="G20" i="12"/>
  <c r="F21" i="12"/>
  <c r="G21" i="12"/>
  <c r="M21" i="12" s="1"/>
  <c r="M20" i="12" s="1"/>
  <c r="I21" i="12"/>
  <c r="I20" i="12" s="1"/>
  <c r="K21" i="12"/>
  <c r="K20" i="12" s="1"/>
  <c r="O21" i="12"/>
  <c r="O20" i="12" s="1"/>
  <c r="Q21" i="12"/>
  <c r="Q20" i="12" s="1"/>
  <c r="U21" i="12"/>
  <c r="U20" i="12" s="1"/>
  <c r="G22" i="12"/>
  <c r="F23" i="12"/>
  <c r="G23" i="12"/>
  <c r="I23" i="12"/>
  <c r="I22" i="12" s="1"/>
  <c r="K23" i="12"/>
  <c r="K22" i="12" s="1"/>
  <c r="M23" i="12"/>
  <c r="M22" i="12" s="1"/>
  <c r="O23" i="12"/>
  <c r="O22" i="12" s="1"/>
  <c r="Q23" i="12"/>
  <c r="Q22" i="12" s="1"/>
  <c r="U23" i="12"/>
  <c r="U22" i="12" s="1"/>
  <c r="F24" i="12"/>
  <c r="G24" i="12"/>
  <c r="I24" i="12"/>
  <c r="K24" i="12"/>
  <c r="M24" i="12"/>
  <c r="O24" i="12"/>
  <c r="Q24" i="12"/>
  <c r="U24" i="12"/>
  <c r="I20" i="1"/>
  <c r="I19" i="1"/>
  <c r="I18" i="1"/>
  <c r="I17" i="1"/>
  <c r="I16" i="1"/>
  <c r="I52" i="1"/>
  <c r="G27" i="1"/>
  <c r="F40" i="1"/>
  <c r="G23" i="1" s="1"/>
  <c r="G40" i="1"/>
  <c r="G25" i="1" s="1"/>
  <c r="G26" i="1" s="1"/>
  <c r="H39" i="1"/>
  <c r="H40" i="1" s="1"/>
  <c r="J28" i="1"/>
  <c r="J26" i="1"/>
  <c r="G38" i="1"/>
  <c r="F38" i="1"/>
  <c r="H32" i="1"/>
  <c r="J23" i="1"/>
  <c r="J24" i="1"/>
  <c r="J25" i="1"/>
  <c r="J27" i="1"/>
  <c r="E24" i="1"/>
  <c r="E26" i="1"/>
  <c r="G24" i="1" l="1"/>
  <c r="G29" i="1" s="1"/>
  <c r="G28" i="1"/>
  <c r="G8" i="12"/>
  <c r="M9" i="12"/>
  <c r="M8" i="12" s="1"/>
  <c r="I21" i="1"/>
  <c r="I39" i="1"/>
  <c r="I40" i="1" s="1"/>
  <c r="J39" i="1" s="1"/>
  <c r="J40" i="1" s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<sst xmlns="http://schemas.openxmlformats.org/spreadsheetml/2006/main" count="205" uniqueCount="129">
  <si>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</si>
  <si>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</si>
  <si>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</si>
  <si>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</si>
  <si>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</si>
  <si>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</si>
  <si>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</si>
  <si>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</si>
  <si>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</si>
  <si>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</si>
  <si>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</si>
  <si>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</si>
  <si>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</si>
  <si>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</si>
  <si>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</si>
  <si>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</si>
  <si>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</si>
  <si>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</si>
  <si>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</si>
  <si>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</si>
  <si>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</si>
  <si>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</si>
  <si>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</si>
  <si>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</si>
  <si>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</si>
  <si>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</si>
  <si>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</si>
  <si>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</si>
  <si>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</si>
  <si>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</si>
  <si>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</si>
  <si>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</si>
  <si>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</si>
  <si>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</si>
  <si>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</si>
  <si>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</si>
  <si>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</si>
  <si>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</si>
  <si>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</si>
  <si>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</si>
  <si>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</si>
  <si>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</si>
  <si>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</si>
  <si>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k.ú. Tisová u Nejdku</t>
  </si>
  <si>
    <t>Rozpočet:</t>
  </si>
  <si>
    <t>Misto</t>
  </si>
  <si>
    <t>Oprava místní komunikace Tisová u Odla</t>
  </si>
  <si>
    <t>Město Nejdek</t>
  </si>
  <si>
    <t>náměstí Karla IV. 239</t>
  </si>
  <si>
    <t>Nejdek</t>
  </si>
  <si>
    <t>362 21</t>
  </si>
  <si>
    <t>00254801</t>
  </si>
  <si>
    <t>CZ00254801</t>
  </si>
  <si>
    <t>Rozpočet</t>
  </si>
  <si>
    <t>Celkem za stavbu</t>
  </si>
  <si>
    <t>CZK</t>
  </si>
  <si>
    <t>Rekapitulace dílů</t>
  </si>
  <si>
    <t>Typ dílu</t>
  </si>
  <si>
    <t>5</t>
  </si>
  <si>
    <t>Komunikace</t>
  </si>
  <si>
    <t>91</t>
  </si>
  <si>
    <t>Doplňující práce na komunikaci</t>
  </si>
  <si>
    <t>93</t>
  </si>
  <si>
    <t>Dokončovací práce inž.staveb</t>
  </si>
  <si>
    <t>99</t>
  </si>
  <si>
    <t>Staveništní přesun hmot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</si>
  <si>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</si>
  <si>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</si>
  <si>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</si>
  <si>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</si>
  <si>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</si>
  <si>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</si>
  <si>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</si>
  <si>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</si>
  <si>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</si>
  <si>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</si>
  <si>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</si>
  <si>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</si>
  <si>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</si>
  <si>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</si>
  <si>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</si>
  <si>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</si>
  <si>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</si>
  <si>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</si>
  <si>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</si>
  <si>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</si>
  <si>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</si>
  <si>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</si>
  <si>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</si>
  <si>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</si>
  <si>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</si>
  <si>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</si>
  <si>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</si>
  <si>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</si>
  <si>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</si>
  <si>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572753111R00</t>
  </si>
  <si>
    <t>Vyrovnání povrchu krytů asfaltovým betonem</t>
  </si>
  <si>
    <t>t</t>
  </si>
  <si>
    <t>POL1_0</t>
  </si>
  <si>
    <t>566501111R00</t>
  </si>
  <si>
    <t>Úprava povrchu z R-materiálu do 0,10 m3/m2</t>
  </si>
  <si>
    <t>m2</t>
  </si>
  <si>
    <t>573211111R00</t>
  </si>
  <si>
    <t>Postřik živičný spojovací z asfaltu 0,5-0,7 kg/m2</t>
  </si>
  <si>
    <t>577142112RT2</t>
  </si>
  <si>
    <t>Beton asfaltový ACO 11, nad 3 m, tl.5 cm, plochy 201-1000 m2</t>
  </si>
  <si>
    <t>599141111R00</t>
  </si>
  <si>
    <t>Vyplnění spár živičnou zálivkou</t>
  </si>
  <si>
    <t>m</t>
  </si>
  <si>
    <t>569811111R00</t>
  </si>
  <si>
    <t>Zpevnění krajnic štěrkodrtí tloušťky  5 cm</t>
  </si>
  <si>
    <t>919735111R00</t>
  </si>
  <si>
    <t>Řezání stávajícího živičného krytu tl. do 5 cm</t>
  </si>
  <si>
    <t>938909311R00</t>
  </si>
  <si>
    <t>Odstranění nánosu z povrchu živičného nebo beton.</t>
  </si>
  <si>
    <t>938908411R00</t>
  </si>
  <si>
    <t>Očištění povrchu krytu saponátovým roztokem</t>
  </si>
  <si>
    <t>998225311R00</t>
  </si>
  <si>
    <t>Přesun hmot, oprava komunikací, kryt živič. a bet.</t>
  </si>
  <si>
    <t>005211030R</t>
  </si>
  <si>
    <t xml:space="preserve">Dočasná dopravní opatření </t>
  </si>
  <si>
    <t>Soubor</t>
  </si>
  <si>
    <t>005241020R</t>
  </si>
  <si>
    <t xml:space="preserve">Geodetické zaměření skutečného provedení  </t>
  </si>
  <si>
    <t/>
  </si>
  <si>
    <t>SUM</t>
  </si>
  <si>
    <t>Poznámky uchazeče k zadání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</si>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</sst>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4" formatCode="#,##0.00000"/>
  </numFmts>
  <fonts count="17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1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3" fillId="2" borderId="0" xfId="0" applyFont="1" applyFill="1" applyAlignment="1">
      <alignment horizontal="left" wrapText="1"/>
    </xf>
    <xf numFmtId="0" fontId="8" fillId="0" borderId="6" xfId="0" applyFont="1" applyBorder="1" applyAlignment="1">
      <alignment horizont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Font="1" applyBorder="1" applyAlignment="1">
      <alignment horizontal="right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Border="1" applyAlignment="1">
      <alignment horizontal="left" vertical="center"/>
    </xf>
    <xf numFmtId="49" fontId="6" fillId="3" borderId="18" xfId="0" applyNumberFormat="1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0" fontId="6" fillId="3" borderId="19" xfId="0" applyFont="1" applyFill="1" applyBorder="1" applyAlignment="1">
      <alignment horizontal="center" vertical="center" shrinkToFit="1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49" fontId="8" fillId="3" borderId="0" xfId="0" applyNumberFormat="1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0" borderId="29" xfId="0" applyNumberFormat="1" applyBorder="1" applyAlignment="1"/>
    <xf numFmtId="3" fontId="0" fillId="5" borderId="31" xfId="0" applyNumberFormat="1" applyFill="1" applyBorder="1"/>
    <xf numFmtId="3" fontId="0" fillId="5" borderId="12" xfId="0" applyNumberFormat="1" applyFill="1" applyBorder="1"/>
    <xf numFmtId="3" fontId="0" fillId="5" borderId="32" xfId="0" applyNumberFormat="1" applyFill="1" applyBorder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5" borderId="30" xfId="0" applyNumberFormat="1" applyFill="1" applyBorder="1" applyAlignment="1">
      <alignment wrapText="1"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 wrapText="1"/>
    </xf>
    <xf numFmtId="49" fontId="7" fillId="0" borderId="26" xfId="0" applyNumberFormat="1" applyFont="1" applyBorder="1" applyAlignment="1">
      <alignment vertical="center"/>
    </xf>
    <xf numFmtId="49" fontId="7" fillId="0" borderId="0" xfId="0" applyNumberFormat="1" applyFont="1" applyBorder="1" applyAlignment="1">
      <alignment vertical="center" wrapText="1"/>
    </xf>
    <xf numFmtId="0" fontId="15" fillId="3" borderId="36" xfId="0" applyFont="1" applyFill="1" applyBorder="1" applyAlignment="1">
      <alignment horizontal="center" vertical="center" wrapText="1"/>
    </xf>
    <xf numFmtId="0" fontId="15" fillId="3" borderId="18" xfId="0" applyFont="1" applyFill="1" applyBorder="1" applyAlignment="1">
      <alignment horizontal="center" vertical="center" wrapText="1"/>
    </xf>
    <xf numFmtId="0" fontId="7" fillId="5" borderId="10" xfId="0" applyFont="1" applyFill="1" applyBorder="1"/>
    <xf numFmtId="0" fontId="7" fillId="5" borderId="6" xfId="0" applyFont="1" applyFill="1" applyBorder="1"/>
    <xf numFmtId="0" fontId="15" fillId="3" borderId="35" xfId="0" applyFont="1" applyFill="1" applyBorder="1" applyAlignment="1">
      <alignment horizontal="center" vertical="center" wrapText="1"/>
    </xf>
    <xf numFmtId="0" fontId="15" fillId="3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9" fontId="7" fillId="0" borderId="10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horizontal="center" vertical="center"/>
    </xf>
    <xf numFmtId="4" fontId="7" fillId="0" borderId="39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vertical="center"/>
    </xf>
    <xf numFmtId="4" fontId="7" fillId="5" borderId="39" xfId="0" applyNumberFormat="1" applyFont="1" applyFill="1" applyBorder="1" applyAlignment="1">
      <alignment horizontal="center"/>
    </xf>
    <xf numFmtId="4" fontId="7" fillId="5" borderId="39" xfId="0" applyNumberFormat="1" applyFont="1" applyFill="1" applyBorder="1" applyAlignment="1"/>
    <xf numFmtId="4" fontId="7" fillId="5" borderId="39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6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1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0" borderId="45" xfId="0" applyFont="1" applyBorder="1" applyAlignment="1">
      <alignment vertical="center"/>
    </xf>
    <xf numFmtId="0" fontId="0" fillId="0" borderId="47" xfId="0" applyBorder="1" applyAlignment="1">
      <alignment vertical="center"/>
    </xf>
    <xf numFmtId="0" fontId="0" fillId="0" borderId="48" xfId="0" applyBorder="1" applyAlignment="1">
      <alignment vertical="center"/>
    </xf>
    <xf numFmtId="0" fontId="0" fillId="3" borderId="46" xfId="0" applyFill="1" applyBorder="1"/>
    <xf numFmtId="49" fontId="0" fillId="3" borderId="43" xfId="0" applyNumberFormat="1" applyFill="1" applyBorder="1" applyAlignment="1"/>
    <xf numFmtId="49" fontId="0" fillId="3" borderId="43" xfId="0" applyNumberFormat="1" applyFill="1" applyBorder="1"/>
    <xf numFmtId="0" fontId="0" fillId="3" borderId="43" xfId="0" applyFill="1" applyBorder="1"/>
    <xf numFmtId="0" fontId="0" fillId="3" borderId="42" xfId="0" applyFill="1" applyBorder="1"/>
    <xf numFmtId="0" fontId="0" fillId="3" borderId="36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9" xfId="0" applyFill="1" applyBorder="1" applyAlignment="1">
      <alignment vertical="top"/>
    </xf>
    <xf numFmtId="0" fontId="0" fillId="3" borderId="50" xfId="0" applyFill="1" applyBorder="1" applyAlignment="1">
      <alignment wrapText="1"/>
    </xf>
    <xf numFmtId="0" fontId="16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6" fillId="0" borderId="34" xfId="0" applyFont="1" applyBorder="1" applyAlignment="1">
      <alignment vertical="top" shrinkToFit="1"/>
    </xf>
    <xf numFmtId="0" fontId="16" fillId="0" borderId="33" xfId="0" applyFont="1" applyBorder="1" applyAlignment="1">
      <alignment vertical="top" shrinkToFit="1"/>
    </xf>
    <xf numFmtId="0" fontId="16" fillId="0" borderId="26" xfId="0" applyFont="1" applyBorder="1" applyAlignment="1">
      <alignment vertical="top" shrinkToFit="1"/>
    </xf>
    <xf numFmtId="0" fontId="0" fillId="3" borderId="38" xfId="0" applyFill="1" applyBorder="1" applyAlignment="1">
      <alignment vertical="top" shrinkToFit="1"/>
    </xf>
    <xf numFmtId="0" fontId="0" fillId="3" borderId="39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174" fontId="16" fillId="0" borderId="33" xfId="0" applyNumberFormat="1" applyFont="1" applyBorder="1" applyAlignment="1">
      <alignment vertical="top" shrinkToFit="1"/>
    </xf>
    <xf numFmtId="174" fontId="0" fillId="3" borderId="39" xfId="0" applyNumberFormat="1" applyFill="1" applyBorder="1" applyAlignment="1">
      <alignment vertical="top" shrinkToFit="1"/>
    </xf>
    <xf numFmtId="4" fontId="16" fillId="4" borderId="33" xfId="0" applyNumberFormat="1" applyFont="1" applyFill="1" applyBorder="1" applyAlignment="1" applyProtection="1">
      <alignment vertical="top" shrinkToFit="1"/>
      <protection locked="0"/>
    </xf>
    <xf numFmtId="4" fontId="16" fillId="0" borderId="33" xfId="0" applyNumberFormat="1" applyFont="1" applyBorder="1" applyAlignment="1">
      <alignment vertical="top" shrinkToFit="1"/>
    </xf>
    <xf numFmtId="4" fontId="0" fillId="3" borderId="39" xfId="0" applyNumberFormat="1" applyFill="1" applyBorder="1" applyAlignment="1">
      <alignment vertical="top" shrinkToFit="1"/>
    </xf>
    <xf numFmtId="0" fontId="0" fillId="3" borderId="51" xfId="0" applyFill="1" applyBorder="1"/>
    <xf numFmtId="0" fontId="0" fillId="3" borderId="52" xfId="0" applyFill="1" applyBorder="1" applyAlignment="1">
      <alignment wrapText="1"/>
    </xf>
    <xf numFmtId="0" fontId="0" fillId="3" borderId="53" xfId="0" applyFill="1" applyBorder="1" applyAlignment="1">
      <alignment vertical="top"/>
    </xf>
    <xf numFmtId="49" fontId="0" fillId="3" borderId="53" xfId="0" applyNumberFormat="1" applyFill="1" applyBorder="1" applyAlignment="1">
      <alignment vertical="top"/>
    </xf>
    <xf numFmtId="49" fontId="0" fillId="3" borderId="49" xfId="0" applyNumberFormat="1" applyFill="1" applyBorder="1" applyAlignment="1">
      <alignment vertical="top"/>
    </xf>
    <xf numFmtId="0" fontId="0" fillId="3" borderId="54" xfId="0" applyFill="1" applyBorder="1" applyAlignment="1">
      <alignment vertical="top"/>
    </xf>
    <xf numFmtId="174" fontId="0" fillId="3" borderId="49" xfId="0" applyNumberFormat="1" applyFill="1" applyBorder="1" applyAlignment="1">
      <alignment vertical="top"/>
    </xf>
    <xf numFmtId="4" fontId="0" fillId="3" borderId="49" xfId="0" applyNumberFormat="1" applyFill="1" applyBorder="1" applyAlignment="1">
      <alignment vertical="top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6" fillId="0" borderId="38" xfId="0" applyFont="1" applyBorder="1" applyAlignment="1">
      <alignment vertical="top" shrinkToFit="1"/>
    </xf>
    <xf numFmtId="174" fontId="16" fillId="0" borderId="39" xfId="0" applyNumberFormat="1" applyFont="1" applyBorder="1" applyAlignment="1">
      <alignment vertical="top" shrinkToFit="1"/>
    </xf>
    <xf numFmtId="4" fontId="16" fillId="4" borderId="39" xfId="0" applyNumberFormat="1" applyFont="1" applyFill="1" applyBorder="1" applyAlignment="1" applyProtection="1">
      <alignment vertical="top" shrinkToFit="1"/>
      <protection locked="0"/>
    </xf>
    <xf numFmtId="4" fontId="16" fillId="0" borderId="39" xfId="0" applyNumberFormat="1" applyFont="1" applyBorder="1" applyAlignment="1">
      <alignment vertical="top" shrinkToFit="1"/>
    </xf>
    <xf numFmtId="0" fontId="16" fillId="0" borderId="39" xfId="0" applyFont="1" applyBorder="1" applyAlignment="1">
      <alignment vertical="top" shrinkToFit="1"/>
    </xf>
    <xf numFmtId="0" fontId="16" fillId="0" borderId="10" xfId="0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34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38" xfId="0" applyFill="1" applyBorder="1" applyAlignment="1" applyProtection="1">
      <alignment vertical="top" wrapText="1"/>
      <protection locked="0"/>
    </xf>
    <xf numFmtId="4" fontId="8" fillId="3" borderId="22" xfId="0" applyNumberFormat="1" applyFont="1" applyFill="1" applyBorder="1" applyAlignment="1">
      <alignment vertical="top"/>
    </xf>
    <xf numFmtId="0" fontId="16" fillId="0" borderId="33" xfId="0" applyNumberFormat="1" applyFont="1" applyBorder="1" applyAlignment="1">
      <alignment horizontal="left" vertical="top" wrapText="1"/>
    </xf>
    <xf numFmtId="0" fontId="0" fillId="3" borderId="39" xfId="0" applyNumberFormat="1" applyFill="1" applyBorder="1" applyAlignment="1">
      <alignment horizontal="left" vertical="top" wrapText="1"/>
    </xf>
    <xf numFmtId="0" fontId="16" fillId="0" borderId="39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tavitel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5" t="s">
        <v>38</v>
      </c>
    </row>
    <row r="2" spans="1:7" ht="57.75" customHeight="1" x14ac:dyDescent="0.2">
      <c r="A2" s="78" t="s">
        <v>39</v>
      </c>
      <c r="B2" s="78"/>
      <c r="C2" s="78"/>
      <c r="D2" s="78"/>
      <c r="E2" s="78"/>
      <c r="F2" s="78"/>
      <c r="G2" s="78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55"/>
  <sheetViews>
    <sheetView showGridLines="0" topLeftCell="B27" zoomScaleNormal="100" zoomScaleSheetLayoutView="75" workbookViewId="0">
      <selection activeCell="A28" sqref="A28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1" t="s">
        <v>36</v>
      </c>
      <c r="B1" s="91" t="s">
        <v>42</v>
      </c>
      <c r="C1" s="92"/>
      <c r="D1" s="92"/>
      <c r="E1" s="92"/>
      <c r="F1" s="92"/>
      <c r="G1" s="92"/>
      <c r="H1" s="92"/>
      <c r="I1" s="92"/>
      <c r="J1" s="93"/>
    </row>
    <row r="2" spans="1:15" ht="23.25" customHeight="1" x14ac:dyDescent="0.2">
      <c r="A2" s="4"/>
      <c r="B2" s="105" t="s">
        <v>40</v>
      </c>
      <c r="C2" s="106"/>
      <c r="D2" s="107" t="s">
        <v>46</v>
      </c>
      <c r="E2" s="108"/>
      <c r="F2" s="108"/>
      <c r="G2" s="108"/>
      <c r="H2" s="108"/>
      <c r="I2" s="108"/>
      <c r="J2" s="109"/>
      <c r="O2" s="2"/>
    </row>
    <row r="3" spans="1:15" ht="23.25" customHeight="1" x14ac:dyDescent="0.2">
      <c r="A3" s="4"/>
      <c r="B3" s="110" t="s">
        <v>45</v>
      </c>
      <c r="C3" s="111"/>
      <c r="D3" s="112" t="s">
        <v>43</v>
      </c>
      <c r="E3" s="113"/>
      <c r="F3" s="113"/>
      <c r="G3" s="113"/>
      <c r="H3" s="113"/>
      <c r="I3" s="113"/>
      <c r="J3" s="114"/>
    </row>
    <row r="4" spans="1:15" ht="23.25" hidden="1" customHeight="1" x14ac:dyDescent="0.2">
      <c r="A4" s="4"/>
      <c r="B4" s="115" t="s">
        <v>44</v>
      </c>
      <c r="C4" s="116"/>
      <c r="D4" s="117"/>
      <c r="E4" s="117"/>
      <c r="F4" s="118"/>
      <c r="G4" s="119"/>
      <c r="H4" s="118"/>
      <c r="I4" s="119"/>
      <c r="J4" s="120"/>
    </row>
    <row r="5" spans="1:15" ht="24" customHeight="1" x14ac:dyDescent="0.2">
      <c r="A5" s="4"/>
      <c r="B5" s="45" t="s">
        <v>21</v>
      </c>
      <c r="C5" s="5"/>
      <c r="D5" s="121" t="s">
        <v>47</v>
      </c>
      <c r="E5" s="25"/>
      <c r="F5" s="25"/>
      <c r="G5" s="25"/>
      <c r="H5" s="27" t="s">
        <v>33</v>
      </c>
      <c r="I5" s="121" t="s">
        <v>51</v>
      </c>
      <c r="J5" s="11"/>
    </row>
    <row r="6" spans="1:15" ht="15.75" customHeight="1" x14ac:dyDescent="0.2">
      <c r="A6" s="4"/>
      <c r="B6" s="39"/>
      <c r="C6" s="25"/>
      <c r="D6" s="121" t="s">
        <v>48</v>
      </c>
      <c r="E6" s="25"/>
      <c r="F6" s="25"/>
      <c r="G6" s="25"/>
      <c r="H6" s="27" t="s">
        <v>34</v>
      </c>
      <c r="I6" s="121" t="s">
        <v>52</v>
      </c>
      <c r="J6" s="11"/>
    </row>
    <row r="7" spans="1:15" ht="15.75" customHeight="1" x14ac:dyDescent="0.2">
      <c r="A7" s="4"/>
      <c r="B7" s="40"/>
      <c r="C7" s="122" t="s">
        <v>50</v>
      </c>
      <c r="D7" s="104" t="s">
        <v>49</v>
      </c>
      <c r="E7" s="32"/>
      <c r="F7" s="32"/>
      <c r="G7" s="32"/>
      <c r="H7" s="34"/>
      <c r="I7" s="32"/>
      <c r="J7" s="49"/>
    </row>
    <row r="8" spans="1:15" ht="24" hidden="1" customHeight="1" x14ac:dyDescent="0.2">
      <c r="A8" s="4"/>
      <c r="B8" s="45" t="s">
        <v>19</v>
      </c>
      <c r="C8" s="5"/>
      <c r="D8" s="33"/>
      <c r="E8" s="5"/>
      <c r="F8" s="5"/>
      <c r="G8" s="43"/>
      <c r="H8" s="27" t="s">
        <v>33</v>
      </c>
      <c r="I8" s="31"/>
      <c r="J8" s="11"/>
    </row>
    <row r="9" spans="1:15" ht="15.75" hidden="1" customHeight="1" x14ac:dyDescent="0.2">
      <c r="A9" s="4"/>
      <c r="B9" s="4"/>
      <c r="C9" s="5"/>
      <c r="D9" s="33"/>
      <c r="E9" s="5"/>
      <c r="F9" s="5"/>
      <c r="G9" s="43"/>
      <c r="H9" s="27" t="s">
        <v>34</v>
      </c>
      <c r="I9" s="31"/>
      <c r="J9" s="11"/>
    </row>
    <row r="10" spans="1:15" ht="15.75" hidden="1" customHeight="1" x14ac:dyDescent="0.2">
      <c r="A10" s="4"/>
      <c r="B10" s="50"/>
      <c r="C10" s="26"/>
      <c r="D10" s="44"/>
      <c r="E10" s="53"/>
      <c r="F10" s="53"/>
      <c r="G10" s="51"/>
      <c r="H10" s="51"/>
      <c r="I10" s="52"/>
      <c r="J10" s="49"/>
    </row>
    <row r="11" spans="1:15" ht="24" customHeight="1" x14ac:dyDescent="0.2">
      <c r="A11" s="4"/>
      <c r="B11" s="45" t="s">
        <v>18</v>
      </c>
      <c r="C11" s="5"/>
      <c r="D11" s="123"/>
      <c r="E11" s="123"/>
      <c r="F11" s="123"/>
      <c r="G11" s="123"/>
      <c r="H11" s="27" t="s">
        <v>33</v>
      </c>
      <c r="I11" s="127"/>
      <c r="J11" s="11"/>
    </row>
    <row r="12" spans="1:15" ht="15.75" customHeight="1" x14ac:dyDescent="0.2">
      <c r="A12" s="4"/>
      <c r="B12" s="39"/>
      <c r="C12" s="25"/>
      <c r="D12" s="124"/>
      <c r="E12" s="124"/>
      <c r="F12" s="124"/>
      <c r="G12" s="124"/>
      <c r="H12" s="27" t="s">
        <v>34</v>
      </c>
      <c r="I12" s="127"/>
      <c r="J12" s="11"/>
    </row>
    <row r="13" spans="1:15" ht="15.75" customHeight="1" x14ac:dyDescent="0.2">
      <c r="A13" s="4"/>
      <c r="B13" s="40"/>
      <c r="C13" s="126"/>
      <c r="D13" s="125"/>
      <c r="E13" s="125"/>
      <c r="F13" s="125"/>
      <c r="G13" s="125"/>
      <c r="H13" s="28"/>
      <c r="I13" s="32"/>
      <c r="J13" s="49"/>
    </row>
    <row r="14" spans="1:15" ht="24" hidden="1" customHeight="1" x14ac:dyDescent="0.2">
      <c r="A14" s="4"/>
      <c r="B14" s="64" t="s">
        <v>20</v>
      </c>
      <c r="C14" s="65"/>
      <c r="D14" s="66"/>
      <c r="E14" s="67"/>
      <c r="F14" s="67"/>
      <c r="G14" s="67"/>
      <c r="H14" s="68"/>
      <c r="I14" s="67"/>
      <c r="J14" s="69"/>
    </row>
    <row r="15" spans="1:15" ht="32.25" customHeight="1" x14ac:dyDescent="0.2">
      <c r="A15" s="4"/>
      <c r="B15" s="50" t="s">
        <v>31</v>
      </c>
      <c r="C15" s="70"/>
      <c r="D15" s="51"/>
      <c r="E15" s="83"/>
      <c r="F15" s="83"/>
      <c r="G15" s="98"/>
      <c r="H15" s="98"/>
      <c r="I15" s="98" t="s">
        <v>28</v>
      </c>
      <c r="J15" s="99"/>
    </row>
    <row r="16" spans="1:15" ht="23.25" customHeight="1" x14ac:dyDescent="0.2">
      <c r="A16" s="192" t="s">
        <v>23</v>
      </c>
      <c r="B16" s="193" t="s">
        <v>23</v>
      </c>
      <c r="C16" s="56"/>
      <c r="D16" s="57"/>
      <c r="E16" s="80"/>
      <c r="F16" s="81"/>
      <c r="G16" s="80"/>
      <c r="H16" s="81"/>
      <c r="I16" s="80">
        <f>SUMIF(F47:F51,A16,I47:I51)+SUMIF(F47:F51,"PSU",I47:I51)</f>
        <v>0</v>
      </c>
      <c r="J16" s="82"/>
    </row>
    <row r="17" spans="1:10" ht="23.25" customHeight="1" x14ac:dyDescent="0.2">
      <c r="A17" s="192" t="s">
        <v>24</v>
      </c>
      <c r="B17" s="193" t="s">
        <v>24</v>
      </c>
      <c r="C17" s="56"/>
      <c r="D17" s="57"/>
      <c r="E17" s="80"/>
      <c r="F17" s="81"/>
      <c r="G17" s="80"/>
      <c r="H17" s="81"/>
      <c r="I17" s="80">
        <f>SUMIF(F47:F51,A17,I47:I51)</f>
        <v>0</v>
      </c>
      <c r="J17" s="82"/>
    </row>
    <row r="18" spans="1:10" ht="23.25" customHeight="1" x14ac:dyDescent="0.2">
      <c r="A18" s="192" t="s">
        <v>25</v>
      </c>
      <c r="B18" s="193" t="s">
        <v>25</v>
      </c>
      <c r="C18" s="56"/>
      <c r="D18" s="57"/>
      <c r="E18" s="80"/>
      <c r="F18" s="81"/>
      <c r="G18" s="80"/>
      <c r="H18" s="81"/>
      <c r="I18" s="80">
        <f>SUMIF(F47:F51,A18,I47:I51)</f>
        <v>0</v>
      </c>
      <c r="J18" s="82"/>
    </row>
    <row r="19" spans="1:10" ht="23.25" customHeight="1" x14ac:dyDescent="0.2">
      <c r="A19" s="192" t="s">
        <v>66</v>
      </c>
      <c r="B19" s="193" t="s">
        <v>26</v>
      </c>
      <c r="C19" s="56"/>
      <c r="D19" s="57"/>
      <c r="E19" s="80"/>
      <c r="F19" s="81"/>
      <c r="G19" s="80"/>
      <c r="H19" s="81"/>
      <c r="I19" s="80">
        <f>SUMIF(F47:F51,A19,I47:I51)</f>
        <v>0</v>
      </c>
      <c r="J19" s="82"/>
    </row>
    <row r="20" spans="1:10" ht="23.25" customHeight="1" x14ac:dyDescent="0.2">
      <c r="A20" s="192" t="s">
        <v>67</v>
      </c>
      <c r="B20" s="193" t="s">
        <v>27</v>
      </c>
      <c r="C20" s="56"/>
      <c r="D20" s="57"/>
      <c r="E20" s="80"/>
      <c r="F20" s="81"/>
      <c r="G20" s="80"/>
      <c r="H20" s="81"/>
      <c r="I20" s="80">
        <f>SUMIF(F47:F51,A20,I47:I51)</f>
        <v>0</v>
      </c>
      <c r="J20" s="82"/>
    </row>
    <row r="21" spans="1:10" ht="23.25" customHeight="1" x14ac:dyDescent="0.2">
      <c r="A21" s="4"/>
      <c r="B21" s="72" t="s">
        <v>28</v>
      </c>
      <c r="C21" s="73"/>
      <c r="D21" s="74"/>
      <c r="E21" s="89"/>
      <c r="F21" s="97"/>
      <c r="G21" s="89"/>
      <c r="H21" s="97"/>
      <c r="I21" s="89">
        <f>SUM(I16:J20)</f>
        <v>0</v>
      </c>
      <c r="J21" s="90"/>
    </row>
    <row r="22" spans="1:10" ht="33" customHeight="1" x14ac:dyDescent="0.2">
      <c r="A22" s="4"/>
      <c r="B22" s="63" t="s">
        <v>32</v>
      </c>
      <c r="C22" s="56"/>
      <c r="D22" s="57"/>
      <c r="E22" s="62"/>
      <c r="F22" s="59"/>
      <c r="G22" s="48"/>
      <c r="H22" s="48"/>
      <c r="I22" s="48"/>
      <c r="J22" s="60"/>
    </row>
    <row r="23" spans="1:10" ht="23.25" customHeight="1" x14ac:dyDescent="0.2">
      <c r="A23" s="4"/>
      <c r="B23" s="55" t="s">
        <v>11</v>
      </c>
      <c r="C23" s="56"/>
      <c r="D23" s="57"/>
      <c r="E23" s="58">
        <v>15</v>
      </c>
      <c r="F23" s="59" t="s">
        <v>0</v>
      </c>
      <c r="G23" s="87">
        <f>ZakladDPHSniVypocet</f>
        <v>0</v>
      </c>
      <c r="H23" s="88"/>
      <c r="I23" s="88"/>
      <c r="J23" s="60" t="str">
        <f t="shared" ref="J23:J28" si="0">Mena</f>
        <v>CZK</v>
      </c>
    </row>
    <row r="24" spans="1:10" ht="23.25" customHeight="1" x14ac:dyDescent="0.2">
      <c r="A24" s="4"/>
      <c r="B24" s="55" t="s">
        <v>12</v>
      </c>
      <c r="C24" s="56"/>
      <c r="D24" s="57"/>
      <c r="E24" s="58">
        <f>SazbaDPH1</f>
        <v>15</v>
      </c>
      <c r="F24" s="59" t="s">
        <v>0</v>
      </c>
      <c r="G24" s="85">
        <f>ZakladDPHSni*SazbaDPH1/100</f>
        <v>0</v>
      </c>
      <c r="H24" s="86"/>
      <c r="I24" s="86"/>
      <c r="J24" s="60" t="str">
        <f t="shared" si="0"/>
        <v>CZK</v>
      </c>
    </row>
    <row r="25" spans="1:10" ht="23.25" customHeight="1" x14ac:dyDescent="0.2">
      <c r="A25" s="4"/>
      <c r="B25" s="55" t="s">
        <v>13</v>
      </c>
      <c r="C25" s="56"/>
      <c r="D25" s="57"/>
      <c r="E25" s="58">
        <v>21</v>
      </c>
      <c r="F25" s="59" t="s">
        <v>0</v>
      </c>
      <c r="G25" s="87">
        <f>ZakladDPHZaklVypocet</f>
        <v>0</v>
      </c>
      <c r="H25" s="88"/>
      <c r="I25" s="88"/>
      <c r="J25" s="60" t="str">
        <f t="shared" si="0"/>
        <v>CZK</v>
      </c>
    </row>
    <row r="26" spans="1:10" ht="23.25" customHeight="1" x14ac:dyDescent="0.2">
      <c r="A26" s="4"/>
      <c r="B26" s="47" t="s">
        <v>14</v>
      </c>
      <c r="C26" s="22"/>
      <c r="D26" s="18"/>
      <c r="E26" s="41">
        <f>SazbaDPH2</f>
        <v>21</v>
      </c>
      <c r="F26" s="42" t="s">
        <v>0</v>
      </c>
      <c r="G26" s="94">
        <f>ZakladDPHZakl*SazbaDPH2/100</f>
        <v>0</v>
      </c>
      <c r="H26" s="95"/>
      <c r="I26" s="95"/>
      <c r="J26" s="54" t="str">
        <f t="shared" si="0"/>
        <v>CZK</v>
      </c>
    </row>
    <row r="27" spans="1:10" ht="23.25" customHeight="1" thickBot="1" x14ac:dyDescent="0.25">
      <c r="A27" s="4"/>
      <c r="B27" s="46" t="s">
        <v>4</v>
      </c>
      <c r="C27" s="20"/>
      <c r="D27" s="23"/>
      <c r="E27" s="20"/>
      <c r="F27" s="21"/>
      <c r="G27" s="96">
        <f>0</f>
        <v>0</v>
      </c>
      <c r="H27" s="96"/>
      <c r="I27" s="96"/>
      <c r="J27" s="61" t="str">
        <f t="shared" si="0"/>
        <v>CZK</v>
      </c>
    </row>
    <row r="28" spans="1:10" ht="27.75" hidden="1" customHeight="1" thickBot="1" x14ac:dyDescent="0.25">
      <c r="A28" s="4"/>
      <c r="B28" s="151" t="s">
        <v>22</v>
      </c>
      <c r="C28" s="152"/>
      <c r="D28" s="152"/>
      <c r="E28" s="153"/>
      <c r="F28" s="154"/>
      <c r="G28" s="155">
        <f>ZakladDPHSniVypocet+ZakladDPHZaklVypocet</f>
        <v>0</v>
      </c>
      <c r="H28" s="155"/>
      <c r="I28" s="155"/>
      <c r="J28" s="156" t="str">
        <f t="shared" si="0"/>
        <v>CZK</v>
      </c>
    </row>
    <row r="29" spans="1:10" ht="27.75" customHeight="1" thickBot="1" x14ac:dyDescent="0.25">
      <c r="A29" s="4"/>
      <c r="B29" s="151" t="s">
        <v>35</v>
      </c>
      <c r="C29" s="157"/>
      <c r="D29" s="157"/>
      <c r="E29" s="157"/>
      <c r="F29" s="157"/>
      <c r="G29" s="158">
        <f>ZakladDPHSni+DPHSni+ZakladDPHZakl+DPHZakl+Zaokrouhleni</f>
        <v>0</v>
      </c>
      <c r="H29" s="158"/>
      <c r="I29" s="158"/>
      <c r="J29" s="159" t="s">
        <v>55</v>
      </c>
    </row>
    <row r="30" spans="1:10" ht="12.75" customHeight="1" x14ac:dyDescent="0.2">
      <c r="A30" s="4"/>
      <c r="B30" s="4"/>
      <c r="C30" s="5"/>
      <c r="D30" s="5"/>
      <c r="E30" s="5"/>
      <c r="F30" s="5"/>
      <c r="G30" s="43"/>
      <c r="H30" s="5"/>
      <c r="I30" s="43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3"/>
      <c r="H31" s="5"/>
      <c r="I31" s="43"/>
      <c r="J31" s="12"/>
    </row>
    <row r="32" spans="1:10" ht="18.75" customHeight="1" x14ac:dyDescent="0.2">
      <c r="A32" s="4"/>
      <c r="B32" s="24"/>
      <c r="C32" s="19" t="s">
        <v>10</v>
      </c>
      <c r="D32" s="37"/>
      <c r="E32" s="37"/>
      <c r="F32" s="19" t="s">
        <v>9</v>
      </c>
      <c r="G32" s="37"/>
      <c r="H32" s="38">
        <f ca="1">TODAY()</f>
        <v>45081</v>
      </c>
      <c r="I32" s="37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3"/>
      <c r="H33" s="5"/>
      <c r="I33" s="43"/>
      <c r="J33" s="12"/>
    </row>
    <row r="34" spans="1:10" s="35" customFormat="1" ht="18.75" customHeight="1" x14ac:dyDescent="0.2">
      <c r="A34" s="29"/>
      <c r="B34" s="29"/>
      <c r="C34" s="30"/>
      <c r="D34" s="79"/>
      <c r="E34" s="79"/>
      <c r="F34" s="30"/>
      <c r="G34" s="79"/>
      <c r="H34" s="79"/>
      <c r="I34" s="79"/>
      <c r="J34" s="36"/>
    </row>
    <row r="35" spans="1:10" ht="12.75" customHeight="1" x14ac:dyDescent="0.2">
      <c r="A35" s="4"/>
      <c r="B35" s="4"/>
      <c r="C35" s="5"/>
      <c r="D35" s="84" t="s">
        <v>2</v>
      </c>
      <c r="E35" s="84"/>
      <c r="F35" s="5"/>
      <c r="G35" s="43"/>
      <c r="H35" s="13" t="s">
        <v>3</v>
      </c>
      <c r="I35" s="43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75" t="s">
        <v>15</v>
      </c>
      <c r="C37" s="3"/>
      <c r="D37" s="3"/>
      <c r="E37" s="3"/>
      <c r="F37" s="143"/>
      <c r="G37" s="143"/>
      <c r="H37" s="143"/>
      <c r="I37" s="143"/>
      <c r="J37" s="3"/>
    </row>
    <row r="38" spans="1:10" ht="25.5" hidden="1" customHeight="1" x14ac:dyDescent="0.2">
      <c r="A38" s="130" t="s">
        <v>37</v>
      </c>
      <c r="B38" s="132" t="s">
        <v>16</v>
      </c>
      <c r="C38" s="133" t="s">
        <v>5</v>
      </c>
      <c r="D38" s="134"/>
      <c r="E38" s="134"/>
      <c r="F38" s="144" t="str">
        <f>B23</f>
        <v>Základ pro sníženou DPH</v>
      </c>
      <c r="G38" s="144" t="str">
        <f>B25</f>
        <v>Základ pro základní DPH</v>
      </c>
      <c r="H38" s="145" t="s">
        <v>17</v>
      </c>
      <c r="I38" s="145" t="s">
        <v>1</v>
      </c>
      <c r="J38" s="135" t="s">
        <v>0</v>
      </c>
    </row>
    <row r="39" spans="1:10" ht="25.5" hidden="1" customHeight="1" x14ac:dyDescent="0.2">
      <c r="A39" s="130">
        <v>1</v>
      </c>
      <c r="B39" s="136" t="s">
        <v>53</v>
      </c>
      <c r="C39" s="137" t="s">
        <v>46</v>
      </c>
      <c r="D39" s="138"/>
      <c r="E39" s="138"/>
      <c r="F39" s="146">
        <f>'Rozpočet Pol'!AC26</f>
        <v>0</v>
      </c>
      <c r="G39" s="147">
        <f>'Rozpočet Pol'!AD26</f>
        <v>0</v>
      </c>
      <c r="H39" s="148">
        <f>(F39*SazbaDPH1/100)+(G39*SazbaDPH2/100)</f>
        <v>0</v>
      </c>
      <c r="I39" s="148">
        <f>F39+G39+H39</f>
        <v>0</v>
      </c>
      <c r="J39" s="139" t="str">
        <f>IF(CenaCelkemVypocet=0,"",I39/CenaCelkemVypocet*100)</f>
        <v/>
      </c>
    </row>
    <row r="40" spans="1:10" ht="25.5" hidden="1" customHeight="1" x14ac:dyDescent="0.2">
      <c r="A40" s="130"/>
      <c r="B40" s="140" t="s">
        <v>54</v>
      </c>
      <c r="C40" s="141"/>
      <c r="D40" s="141"/>
      <c r="E40" s="142"/>
      <c r="F40" s="149">
        <f>SUMIF(A39:A39,"=1",F39:F39)</f>
        <v>0</v>
      </c>
      <c r="G40" s="150">
        <f>SUMIF(A39:A39,"=1",G39:G39)</f>
        <v>0</v>
      </c>
      <c r="H40" s="150">
        <f>SUMIF(A39:A39,"=1",H39:H39)</f>
        <v>0</v>
      </c>
      <c r="I40" s="150">
        <f>SUMIF(A39:A39,"=1",I39:I39)</f>
        <v>0</v>
      </c>
      <c r="J40" s="131">
        <f>SUMIF(A39:A39,"=1",J39:J39)</f>
        <v>0</v>
      </c>
    </row>
    <row r="44" spans="1:10" ht="15.75" x14ac:dyDescent="0.25">
      <c r="B44" s="160" t="s">
        <v>56</v>
      </c>
    </row>
    <row r="46" spans="1:10" ht="25.5" customHeight="1" x14ac:dyDescent="0.2">
      <c r="A46" s="161"/>
      <c r="B46" s="167" t="s">
        <v>16</v>
      </c>
      <c r="C46" s="167" t="s">
        <v>5</v>
      </c>
      <c r="D46" s="168"/>
      <c r="E46" s="168"/>
      <c r="F46" s="171" t="s">
        <v>57</v>
      </c>
      <c r="G46" s="171"/>
      <c r="H46" s="171"/>
      <c r="I46" s="172" t="s">
        <v>28</v>
      </c>
      <c r="J46" s="172"/>
    </row>
    <row r="47" spans="1:10" ht="25.5" customHeight="1" x14ac:dyDescent="0.2">
      <c r="A47" s="162"/>
      <c r="B47" s="173" t="s">
        <v>58</v>
      </c>
      <c r="C47" s="174" t="s">
        <v>59</v>
      </c>
      <c r="D47" s="175"/>
      <c r="E47" s="175"/>
      <c r="F47" s="179" t="s">
        <v>23</v>
      </c>
      <c r="G47" s="180"/>
      <c r="H47" s="180"/>
      <c r="I47" s="181">
        <f>'Rozpočet Pol'!G8</f>
        <v>0</v>
      </c>
      <c r="J47" s="181"/>
    </row>
    <row r="48" spans="1:10" ht="25.5" customHeight="1" x14ac:dyDescent="0.2">
      <c r="A48" s="162"/>
      <c r="B48" s="165" t="s">
        <v>60</v>
      </c>
      <c r="C48" s="164" t="s">
        <v>61</v>
      </c>
      <c r="D48" s="166"/>
      <c r="E48" s="166"/>
      <c r="F48" s="182" t="s">
        <v>23</v>
      </c>
      <c r="G48" s="183"/>
      <c r="H48" s="183"/>
      <c r="I48" s="184">
        <f>'Rozpočet Pol'!G15</f>
        <v>0</v>
      </c>
      <c r="J48" s="184"/>
    </row>
    <row r="49" spans="1:10" ht="25.5" customHeight="1" x14ac:dyDescent="0.2">
      <c r="A49" s="162"/>
      <c r="B49" s="165" t="s">
        <v>62</v>
      </c>
      <c r="C49" s="164" t="s">
        <v>63</v>
      </c>
      <c r="D49" s="166"/>
      <c r="E49" s="166"/>
      <c r="F49" s="182" t="s">
        <v>23</v>
      </c>
      <c r="G49" s="183"/>
      <c r="H49" s="183"/>
      <c r="I49" s="184">
        <f>'Rozpočet Pol'!G17</f>
        <v>0</v>
      </c>
      <c r="J49" s="184"/>
    </row>
    <row r="50" spans="1:10" ht="25.5" customHeight="1" x14ac:dyDescent="0.2">
      <c r="A50" s="162"/>
      <c r="B50" s="165" t="s">
        <v>64</v>
      </c>
      <c r="C50" s="164" t="s">
        <v>65</v>
      </c>
      <c r="D50" s="166"/>
      <c r="E50" s="166"/>
      <c r="F50" s="182" t="s">
        <v>23</v>
      </c>
      <c r="G50" s="183"/>
      <c r="H50" s="183"/>
      <c r="I50" s="184">
        <f>'Rozpočet Pol'!G20</f>
        <v>0</v>
      </c>
      <c r="J50" s="184"/>
    </row>
    <row r="51" spans="1:10" ht="25.5" customHeight="1" x14ac:dyDescent="0.2">
      <c r="A51" s="162"/>
      <c r="B51" s="176" t="s">
        <v>66</v>
      </c>
      <c r="C51" s="177" t="s">
        <v>26</v>
      </c>
      <c r="D51" s="178"/>
      <c r="E51" s="178"/>
      <c r="F51" s="185" t="s">
        <v>66</v>
      </c>
      <c r="G51" s="186"/>
      <c r="H51" s="186"/>
      <c r="I51" s="187">
        <f>'Rozpočet Pol'!G22</f>
        <v>0</v>
      </c>
      <c r="J51" s="187"/>
    </row>
    <row r="52" spans="1:10" ht="25.5" customHeight="1" x14ac:dyDescent="0.2">
      <c r="A52" s="163"/>
      <c r="B52" s="169" t="s">
        <v>1</v>
      </c>
      <c r="C52" s="169"/>
      <c r="D52" s="170"/>
      <c r="E52" s="170"/>
      <c r="F52" s="188"/>
      <c r="G52" s="189"/>
      <c r="H52" s="189"/>
      <c r="I52" s="190">
        <f>SUM(I47:I51)</f>
        <v>0</v>
      </c>
      <c r="J52" s="190"/>
    </row>
    <row r="53" spans="1:10" x14ac:dyDescent="0.2">
      <c r="F53" s="191"/>
      <c r="G53" s="129"/>
      <c r="H53" s="191"/>
      <c r="I53" s="129"/>
      <c r="J53" s="129"/>
    </row>
    <row r="54" spans="1:10" x14ac:dyDescent="0.2">
      <c r="F54" s="191"/>
      <c r="G54" s="129"/>
      <c r="H54" s="191"/>
      <c r="I54" s="129"/>
      <c r="J54" s="129"/>
    </row>
    <row r="55" spans="1:10" x14ac:dyDescent="0.2">
      <c r="F55" s="191"/>
      <c r="G55" s="129"/>
      <c r="H55" s="191"/>
      <c r="I55" s="129"/>
      <c r="J55" s="129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1">
    <mergeCell ref="I51:J51"/>
    <mergeCell ref="C51:E51"/>
    <mergeCell ref="I52:J52"/>
    <mergeCell ref="I48:J48"/>
    <mergeCell ref="C48:E48"/>
    <mergeCell ref="I49:J49"/>
    <mergeCell ref="C49:E49"/>
    <mergeCell ref="I50:J50"/>
    <mergeCell ref="C50:E50"/>
    <mergeCell ref="D3:J3"/>
    <mergeCell ref="C39:E39"/>
    <mergeCell ref="B40:E40"/>
    <mergeCell ref="I46:J46"/>
    <mergeCell ref="I47:J47"/>
    <mergeCell ref="C47:E47"/>
    <mergeCell ref="G28:I28"/>
    <mergeCell ref="G15:H15"/>
    <mergeCell ref="I15:J15"/>
    <mergeCell ref="E16:F16"/>
    <mergeCell ref="D12:G12"/>
    <mergeCell ref="D13:G13"/>
    <mergeCell ref="D34:E34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D11:G11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34:I34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100" t="s">
        <v>6</v>
      </c>
      <c r="B1" s="100"/>
      <c r="C1" s="101"/>
      <c r="D1" s="100"/>
      <c r="E1" s="100"/>
      <c r="F1" s="100"/>
      <c r="G1" s="100"/>
    </row>
    <row r="2" spans="1:7" ht="24.95" customHeight="1" x14ac:dyDescent="0.2">
      <c r="A2" s="77" t="s">
        <v>41</v>
      </c>
      <c r="B2" s="76"/>
      <c r="C2" s="102"/>
      <c r="D2" s="102"/>
      <c r="E2" s="102"/>
      <c r="F2" s="102"/>
      <c r="G2" s="103"/>
    </row>
    <row r="3" spans="1:7" ht="24.95" hidden="1" customHeight="1" x14ac:dyDescent="0.2">
      <c r="A3" s="77" t="s">
        <v>7</v>
      </c>
      <c r="B3" s="76"/>
      <c r="C3" s="102"/>
      <c r="D3" s="102"/>
      <c r="E3" s="102"/>
      <c r="F3" s="102"/>
      <c r="G3" s="103"/>
    </row>
    <row r="4" spans="1:7" ht="24.95" hidden="1" customHeight="1" x14ac:dyDescent="0.2">
      <c r="A4" s="77" t="s">
        <v>8</v>
      </c>
      <c r="B4" s="76"/>
      <c r="C4" s="102"/>
      <c r="D4" s="102"/>
      <c r="E4" s="102"/>
      <c r="F4" s="102"/>
      <c r="G4" s="103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36"/>
  <sheetViews>
    <sheetView tabSelected="1" workbookViewId="0">
      <selection sqref="A1:G1"/>
    </sheetView>
  </sheetViews>
  <sheetFormatPr defaultRowHeight="12.75" outlineLevelRow="1" x14ac:dyDescent="0.2"/>
  <cols>
    <col min="1" max="1" width="4.28515625" customWidth="1"/>
    <col min="2" max="2" width="14.42578125" style="128" customWidth="1"/>
    <col min="3" max="3" width="38.28515625" style="128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13" width="0" hidden="1" customWidth="1"/>
    <col min="18" max="21" width="0" hidden="1" customWidth="1"/>
    <col min="29" max="39" width="0" hidden="1" customWidth="1"/>
  </cols>
  <sheetData>
    <row r="1" spans="1:60" ht="15.75" customHeight="1" x14ac:dyDescent="0.25">
      <c r="A1" s="194" t="s">
        <v>6</v>
      </c>
      <c r="B1" s="194"/>
      <c r="C1" s="194"/>
      <c r="D1" s="194"/>
      <c r="E1" s="194"/>
      <c r="F1" s="194"/>
      <c r="G1" s="194"/>
      <c r="AE1" t="s">
        <v>69</v>
      </c>
    </row>
    <row r="2" spans="1:60" ht="24.95" customHeight="1" x14ac:dyDescent="0.2">
      <c r="A2" s="201" t="s">
        <v>68</v>
      </c>
      <c r="B2" s="195"/>
      <c r="C2" s="196" t="s">
        <v>46</v>
      </c>
      <c r="D2" s="197"/>
      <c r="E2" s="197"/>
      <c r="F2" s="197"/>
      <c r="G2" s="203"/>
      <c r="AE2" t="s">
        <v>70</v>
      </c>
    </row>
    <row r="3" spans="1:60" ht="24.95" customHeight="1" x14ac:dyDescent="0.2">
      <c r="A3" s="202" t="s">
        <v>7</v>
      </c>
      <c r="B3" s="200"/>
      <c r="C3" s="198" t="s">
        <v>43</v>
      </c>
      <c r="D3" s="199"/>
      <c r="E3" s="199"/>
      <c r="F3" s="199"/>
      <c r="G3" s="204"/>
      <c r="AE3" t="s">
        <v>71</v>
      </c>
    </row>
    <row r="4" spans="1:60" ht="24.95" hidden="1" customHeight="1" x14ac:dyDescent="0.2">
      <c r="A4" s="202" t="s">
        <v>8</v>
      </c>
      <c r="B4" s="200"/>
      <c r="C4" s="198"/>
      <c r="D4" s="199"/>
      <c r="E4" s="199"/>
      <c r="F4" s="199"/>
      <c r="G4" s="204"/>
      <c r="AE4" t="s">
        <v>72</v>
      </c>
    </row>
    <row r="5" spans="1:60" hidden="1" x14ac:dyDescent="0.2">
      <c r="A5" s="205" t="s">
        <v>73</v>
      </c>
      <c r="B5" s="206"/>
      <c r="C5" s="207"/>
      <c r="D5" s="208"/>
      <c r="E5" s="208"/>
      <c r="F5" s="208"/>
      <c r="G5" s="209"/>
      <c r="AE5" t="s">
        <v>74</v>
      </c>
    </row>
    <row r="7" spans="1:60" ht="38.25" x14ac:dyDescent="0.2">
      <c r="A7" s="214" t="s">
        <v>75</v>
      </c>
      <c r="B7" s="215" t="s">
        <v>76</v>
      </c>
      <c r="C7" s="215" t="s">
        <v>77</v>
      </c>
      <c r="D7" s="214" t="s">
        <v>78</v>
      </c>
      <c r="E7" s="214" t="s">
        <v>79</v>
      </c>
      <c r="F7" s="210" t="s">
        <v>80</v>
      </c>
      <c r="G7" s="231" t="s">
        <v>28</v>
      </c>
      <c r="H7" s="232" t="s">
        <v>29</v>
      </c>
      <c r="I7" s="232" t="s">
        <v>81</v>
      </c>
      <c r="J7" s="232" t="s">
        <v>30</v>
      </c>
      <c r="K7" s="232" t="s">
        <v>82</v>
      </c>
      <c r="L7" s="232" t="s">
        <v>83</v>
      </c>
      <c r="M7" s="232" t="s">
        <v>84</v>
      </c>
      <c r="N7" s="232" t="s">
        <v>85</v>
      </c>
      <c r="O7" s="232" t="s">
        <v>86</v>
      </c>
      <c r="P7" s="232" t="s">
        <v>87</v>
      </c>
      <c r="Q7" s="232" t="s">
        <v>88</v>
      </c>
      <c r="R7" s="232" t="s">
        <v>89</v>
      </c>
      <c r="S7" s="232" t="s">
        <v>90</v>
      </c>
      <c r="T7" s="232" t="s">
        <v>91</v>
      </c>
      <c r="U7" s="217" t="s">
        <v>92</v>
      </c>
    </row>
    <row r="8" spans="1:60" x14ac:dyDescent="0.2">
      <c r="A8" s="233" t="s">
        <v>93</v>
      </c>
      <c r="B8" s="234" t="s">
        <v>58</v>
      </c>
      <c r="C8" s="235" t="s">
        <v>59</v>
      </c>
      <c r="D8" s="236"/>
      <c r="E8" s="237"/>
      <c r="F8" s="238"/>
      <c r="G8" s="238">
        <f>SUMIF(AE9:AE14,"&lt;&gt;NOR",G9:G14)</f>
        <v>0</v>
      </c>
      <c r="H8" s="238"/>
      <c r="I8" s="238">
        <f>SUM(I9:I14)</f>
        <v>0</v>
      </c>
      <c r="J8" s="238"/>
      <c r="K8" s="238">
        <f>SUM(K9:K14)</f>
        <v>0</v>
      </c>
      <c r="L8" s="238"/>
      <c r="M8" s="238">
        <f>SUM(M9:M14)</f>
        <v>0</v>
      </c>
      <c r="N8" s="216"/>
      <c r="O8" s="216">
        <f>SUM(O9:O14)</f>
        <v>245.05136999999996</v>
      </c>
      <c r="P8" s="216"/>
      <c r="Q8" s="216">
        <f>SUM(Q9:Q14)</f>
        <v>0</v>
      </c>
      <c r="R8" s="216"/>
      <c r="S8" s="216"/>
      <c r="T8" s="233"/>
      <c r="U8" s="216">
        <f>SUM(U9:U14)</f>
        <v>55.67</v>
      </c>
      <c r="AE8" t="s">
        <v>94</v>
      </c>
    </row>
    <row r="9" spans="1:60" outlineLevel="1" x14ac:dyDescent="0.2">
      <c r="A9" s="212">
        <v>1</v>
      </c>
      <c r="B9" s="218" t="s">
        <v>95</v>
      </c>
      <c r="C9" s="261" t="s">
        <v>96</v>
      </c>
      <c r="D9" s="220" t="s">
        <v>97</v>
      </c>
      <c r="E9" s="226">
        <v>110.3625</v>
      </c>
      <c r="F9" s="228">
        <f>H9+J9</f>
        <v>0</v>
      </c>
      <c r="G9" s="229">
        <f>ROUND(E9*F9,2)</f>
        <v>0</v>
      </c>
      <c r="H9" s="229"/>
      <c r="I9" s="229">
        <f>ROUND(E9*H9,2)</f>
        <v>0</v>
      </c>
      <c r="J9" s="229"/>
      <c r="K9" s="229">
        <f>ROUND(E9*J9,2)</f>
        <v>0</v>
      </c>
      <c r="L9" s="229">
        <v>21</v>
      </c>
      <c r="M9" s="229">
        <f>G9*(1+L9/100)</f>
        <v>0</v>
      </c>
      <c r="N9" s="221">
        <v>1</v>
      </c>
      <c r="O9" s="221">
        <f>ROUND(E9*N9,5)</f>
        <v>110.3625</v>
      </c>
      <c r="P9" s="221">
        <v>0</v>
      </c>
      <c r="Q9" s="221">
        <f>ROUND(E9*P9,5)</f>
        <v>0</v>
      </c>
      <c r="R9" s="221"/>
      <c r="S9" s="221"/>
      <c r="T9" s="222">
        <v>0.23300000000000001</v>
      </c>
      <c r="U9" s="221">
        <f>ROUND(E9*T9,2)</f>
        <v>25.71</v>
      </c>
      <c r="V9" s="211"/>
      <c r="W9" s="211"/>
      <c r="X9" s="211"/>
      <c r="Y9" s="211"/>
      <c r="Z9" s="211"/>
      <c r="AA9" s="211"/>
      <c r="AB9" s="211"/>
      <c r="AC9" s="211"/>
      <c r="AD9" s="211"/>
      <c r="AE9" s="211" t="s">
        <v>98</v>
      </c>
      <c r="AF9" s="211"/>
      <c r="AG9" s="211"/>
      <c r="AH9" s="211"/>
      <c r="AI9" s="211"/>
      <c r="AJ9" s="211"/>
      <c r="AK9" s="211"/>
      <c r="AL9" s="211"/>
      <c r="AM9" s="211"/>
      <c r="AN9" s="211"/>
      <c r="AO9" s="211"/>
      <c r="AP9" s="211"/>
      <c r="AQ9" s="211"/>
      <c r="AR9" s="211"/>
      <c r="AS9" s="211"/>
      <c r="AT9" s="211"/>
      <c r="AU9" s="211"/>
      <c r="AV9" s="211"/>
      <c r="AW9" s="211"/>
      <c r="AX9" s="211"/>
      <c r="AY9" s="211"/>
      <c r="AZ9" s="211"/>
      <c r="BA9" s="211"/>
      <c r="BB9" s="211"/>
      <c r="BC9" s="211"/>
      <c r="BD9" s="211"/>
      <c r="BE9" s="211"/>
      <c r="BF9" s="211"/>
      <c r="BG9" s="211"/>
      <c r="BH9" s="211"/>
    </row>
    <row r="10" spans="1:60" outlineLevel="1" x14ac:dyDescent="0.2">
      <c r="A10" s="212">
        <v>2</v>
      </c>
      <c r="B10" s="218" t="s">
        <v>99</v>
      </c>
      <c r="C10" s="261" t="s">
        <v>100</v>
      </c>
      <c r="D10" s="220" t="s">
        <v>101</v>
      </c>
      <c r="E10" s="226">
        <v>20</v>
      </c>
      <c r="F10" s="228">
        <f>H10+J10</f>
        <v>0</v>
      </c>
      <c r="G10" s="229">
        <f>ROUND(E10*F10,2)</f>
        <v>0</v>
      </c>
      <c r="H10" s="229"/>
      <c r="I10" s="229">
        <f>ROUND(E10*H10,2)</f>
        <v>0</v>
      </c>
      <c r="J10" s="229"/>
      <c r="K10" s="229">
        <f>ROUND(E10*J10,2)</f>
        <v>0</v>
      </c>
      <c r="L10" s="229">
        <v>21</v>
      </c>
      <c r="M10" s="229">
        <f>G10*(1+L10/100)</f>
        <v>0</v>
      </c>
      <c r="N10" s="221">
        <v>0.17726</v>
      </c>
      <c r="O10" s="221">
        <f>ROUND(E10*N10,5)</f>
        <v>3.5451999999999999</v>
      </c>
      <c r="P10" s="221">
        <v>0</v>
      </c>
      <c r="Q10" s="221">
        <f>ROUND(E10*P10,5)</f>
        <v>0</v>
      </c>
      <c r="R10" s="221"/>
      <c r="S10" s="221"/>
      <c r="T10" s="222">
        <v>2.1999999999999999E-2</v>
      </c>
      <c r="U10" s="221">
        <f>ROUND(E10*T10,2)</f>
        <v>0.44</v>
      </c>
      <c r="V10" s="211"/>
      <c r="W10" s="211"/>
      <c r="X10" s="211"/>
      <c r="Y10" s="211"/>
      <c r="Z10" s="211"/>
      <c r="AA10" s="211"/>
      <c r="AB10" s="211"/>
      <c r="AC10" s="211"/>
      <c r="AD10" s="211"/>
      <c r="AE10" s="211" t="s">
        <v>98</v>
      </c>
      <c r="AF10" s="211"/>
      <c r="AG10" s="211"/>
      <c r="AH10" s="211"/>
      <c r="AI10" s="211"/>
      <c r="AJ10" s="211"/>
      <c r="AK10" s="211"/>
      <c r="AL10" s="211"/>
      <c r="AM10" s="211"/>
      <c r="AN10" s="211"/>
      <c r="AO10" s="211"/>
      <c r="AP10" s="211"/>
      <c r="AQ10" s="211"/>
      <c r="AR10" s="211"/>
      <c r="AS10" s="211"/>
      <c r="AT10" s="211"/>
      <c r="AU10" s="211"/>
      <c r="AV10" s="211"/>
      <c r="AW10" s="211"/>
      <c r="AX10" s="211"/>
      <c r="AY10" s="211"/>
      <c r="AZ10" s="211"/>
      <c r="BA10" s="211"/>
      <c r="BB10" s="211"/>
      <c r="BC10" s="211"/>
      <c r="BD10" s="211"/>
      <c r="BE10" s="211"/>
      <c r="BF10" s="211"/>
      <c r="BG10" s="211"/>
      <c r="BH10" s="211"/>
    </row>
    <row r="11" spans="1:60" outlineLevel="1" x14ac:dyDescent="0.2">
      <c r="A11" s="212">
        <v>3</v>
      </c>
      <c r="B11" s="218" t="s">
        <v>102</v>
      </c>
      <c r="C11" s="261" t="s">
        <v>103</v>
      </c>
      <c r="D11" s="220" t="s">
        <v>101</v>
      </c>
      <c r="E11" s="226">
        <v>817.5</v>
      </c>
      <c r="F11" s="228">
        <f>H11+J11</f>
        <v>0</v>
      </c>
      <c r="G11" s="229">
        <f>ROUND(E11*F11,2)</f>
        <v>0</v>
      </c>
      <c r="H11" s="229"/>
      <c r="I11" s="229">
        <f>ROUND(E11*H11,2)</f>
        <v>0</v>
      </c>
      <c r="J11" s="229"/>
      <c r="K11" s="229">
        <f>ROUND(E11*J11,2)</f>
        <v>0</v>
      </c>
      <c r="L11" s="229">
        <v>21</v>
      </c>
      <c r="M11" s="229">
        <f>G11*(1+L11/100)</f>
        <v>0</v>
      </c>
      <c r="N11" s="221">
        <v>6.0999999999999997E-4</v>
      </c>
      <c r="O11" s="221">
        <f>ROUND(E11*N11,5)</f>
        <v>0.49868000000000001</v>
      </c>
      <c r="P11" s="221">
        <v>0</v>
      </c>
      <c r="Q11" s="221">
        <f>ROUND(E11*P11,5)</f>
        <v>0</v>
      </c>
      <c r="R11" s="221"/>
      <c r="S11" s="221"/>
      <c r="T11" s="222">
        <v>2E-3</v>
      </c>
      <c r="U11" s="221">
        <f>ROUND(E11*T11,2)</f>
        <v>1.64</v>
      </c>
      <c r="V11" s="211"/>
      <c r="W11" s="211"/>
      <c r="X11" s="211"/>
      <c r="Y11" s="211"/>
      <c r="Z11" s="211"/>
      <c r="AA11" s="211"/>
      <c r="AB11" s="211"/>
      <c r="AC11" s="211"/>
      <c r="AD11" s="211"/>
      <c r="AE11" s="211" t="s">
        <v>98</v>
      </c>
      <c r="AF11" s="211"/>
      <c r="AG11" s="211"/>
      <c r="AH11" s="211"/>
      <c r="AI11" s="211"/>
      <c r="AJ11" s="211"/>
      <c r="AK11" s="211"/>
      <c r="AL11" s="211"/>
      <c r="AM11" s="211"/>
      <c r="AN11" s="211"/>
      <c r="AO11" s="211"/>
      <c r="AP11" s="211"/>
      <c r="AQ11" s="211"/>
      <c r="AR11" s="211"/>
      <c r="AS11" s="211"/>
      <c r="AT11" s="211"/>
      <c r="AU11" s="211"/>
      <c r="AV11" s="211"/>
      <c r="AW11" s="211"/>
      <c r="AX11" s="211"/>
      <c r="AY11" s="211"/>
      <c r="AZ11" s="211"/>
      <c r="BA11" s="211"/>
      <c r="BB11" s="211"/>
      <c r="BC11" s="211"/>
      <c r="BD11" s="211"/>
      <c r="BE11" s="211"/>
      <c r="BF11" s="211"/>
      <c r="BG11" s="211"/>
      <c r="BH11" s="211"/>
    </row>
    <row r="12" spans="1:60" ht="22.5" outlineLevel="1" x14ac:dyDescent="0.2">
      <c r="A12" s="212">
        <v>4</v>
      </c>
      <c r="B12" s="218" t="s">
        <v>104</v>
      </c>
      <c r="C12" s="261" t="s">
        <v>105</v>
      </c>
      <c r="D12" s="220" t="s">
        <v>101</v>
      </c>
      <c r="E12" s="226">
        <v>817.5</v>
      </c>
      <c r="F12" s="228">
        <f>H12+J12</f>
        <v>0</v>
      </c>
      <c r="G12" s="229">
        <f>ROUND(E12*F12,2)</f>
        <v>0</v>
      </c>
      <c r="H12" s="229"/>
      <c r="I12" s="229">
        <f>ROUND(E12*H12,2)</f>
        <v>0</v>
      </c>
      <c r="J12" s="229"/>
      <c r="K12" s="229">
        <f>ROUND(E12*J12,2)</f>
        <v>0</v>
      </c>
      <c r="L12" s="229">
        <v>21</v>
      </c>
      <c r="M12" s="229">
        <f>G12*(1+L12/100)</f>
        <v>0</v>
      </c>
      <c r="N12" s="221">
        <v>0.12966</v>
      </c>
      <c r="O12" s="221">
        <f>ROUND(E12*N12,5)</f>
        <v>105.99705</v>
      </c>
      <c r="P12" s="221">
        <v>0</v>
      </c>
      <c r="Q12" s="221">
        <f>ROUND(E12*P12,5)</f>
        <v>0</v>
      </c>
      <c r="R12" s="221"/>
      <c r="S12" s="221"/>
      <c r="T12" s="222">
        <v>0.02</v>
      </c>
      <c r="U12" s="221">
        <f>ROUND(E12*T12,2)</f>
        <v>16.350000000000001</v>
      </c>
      <c r="V12" s="211"/>
      <c r="W12" s="211"/>
      <c r="X12" s="211"/>
      <c r="Y12" s="211"/>
      <c r="Z12" s="211"/>
      <c r="AA12" s="211"/>
      <c r="AB12" s="211"/>
      <c r="AC12" s="211"/>
      <c r="AD12" s="211"/>
      <c r="AE12" s="211" t="s">
        <v>98</v>
      </c>
      <c r="AF12" s="211"/>
      <c r="AG12" s="211"/>
      <c r="AH12" s="211"/>
      <c r="AI12" s="211"/>
      <c r="AJ12" s="211"/>
      <c r="AK12" s="211"/>
      <c r="AL12" s="211"/>
      <c r="AM12" s="211"/>
      <c r="AN12" s="211"/>
      <c r="AO12" s="211"/>
      <c r="AP12" s="211"/>
      <c r="AQ12" s="211"/>
      <c r="AR12" s="211"/>
      <c r="AS12" s="211"/>
      <c r="AT12" s="211"/>
      <c r="AU12" s="211"/>
      <c r="AV12" s="211"/>
      <c r="AW12" s="211"/>
      <c r="AX12" s="211"/>
      <c r="AY12" s="211"/>
      <c r="AZ12" s="211"/>
      <c r="BA12" s="211"/>
      <c r="BB12" s="211"/>
      <c r="BC12" s="211"/>
      <c r="BD12" s="211"/>
      <c r="BE12" s="211"/>
      <c r="BF12" s="211"/>
      <c r="BG12" s="211"/>
      <c r="BH12" s="211"/>
    </row>
    <row r="13" spans="1:60" outlineLevel="1" x14ac:dyDescent="0.2">
      <c r="A13" s="212">
        <v>5</v>
      </c>
      <c r="B13" s="218" t="s">
        <v>106</v>
      </c>
      <c r="C13" s="261" t="s">
        <v>107</v>
      </c>
      <c r="D13" s="220" t="s">
        <v>108</v>
      </c>
      <c r="E13" s="226">
        <v>3</v>
      </c>
      <c r="F13" s="228">
        <f>H13+J13</f>
        <v>0</v>
      </c>
      <c r="G13" s="229">
        <f>ROUND(E13*F13,2)</f>
        <v>0</v>
      </c>
      <c r="H13" s="229"/>
      <c r="I13" s="229">
        <f>ROUND(E13*H13,2)</f>
        <v>0</v>
      </c>
      <c r="J13" s="229"/>
      <c r="K13" s="229">
        <f>ROUND(E13*J13,2)</f>
        <v>0</v>
      </c>
      <c r="L13" s="229">
        <v>21</v>
      </c>
      <c r="M13" s="229">
        <f>G13*(1+L13/100)</f>
        <v>0</v>
      </c>
      <c r="N13" s="221">
        <v>3.5999999999999999E-3</v>
      </c>
      <c r="O13" s="221">
        <f>ROUND(E13*N13,5)</f>
        <v>1.0800000000000001E-2</v>
      </c>
      <c r="P13" s="221">
        <v>0</v>
      </c>
      <c r="Q13" s="221">
        <f>ROUND(E13*P13,5)</f>
        <v>0</v>
      </c>
      <c r="R13" s="221"/>
      <c r="S13" s="221"/>
      <c r="T13" s="222">
        <v>4.5999999999999999E-2</v>
      </c>
      <c r="U13" s="221">
        <f>ROUND(E13*T13,2)</f>
        <v>0.14000000000000001</v>
      </c>
      <c r="V13" s="211"/>
      <c r="W13" s="211"/>
      <c r="X13" s="211"/>
      <c r="Y13" s="211"/>
      <c r="Z13" s="211"/>
      <c r="AA13" s="211"/>
      <c r="AB13" s="211"/>
      <c r="AC13" s="211"/>
      <c r="AD13" s="211"/>
      <c r="AE13" s="211" t="s">
        <v>98</v>
      </c>
      <c r="AF13" s="211"/>
      <c r="AG13" s="211"/>
      <c r="AH13" s="211"/>
      <c r="AI13" s="211"/>
      <c r="AJ13" s="211"/>
      <c r="AK13" s="211"/>
      <c r="AL13" s="211"/>
      <c r="AM13" s="211"/>
      <c r="AN13" s="211"/>
      <c r="AO13" s="211"/>
      <c r="AP13" s="211"/>
      <c r="AQ13" s="211"/>
      <c r="AR13" s="211"/>
      <c r="AS13" s="211"/>
      <c r="AT13" s="211"/>
      <c r="AU13" s="211"/>
      <c r="AV13" s="211"/>
      <c r="AW13" s="211"/>
      <c r="AX13" s="211"/>
      <c r="AY13" s="211"/>
      <c r="AZ13" s="211"/>
      <c r="BA13" s="211"/>
      <c r="BB13" s="211"/>
      <c r="BC13" s="211"/>
      <c r="BD13" s="211"/>
      <c r="BE13" s="211"/>
      <c r="BF13" s="211"/>
      <c r="BG13" s="211"/>
      <c r="BH13" s="211"/>
    </row>
    <row r="14" spans="1:60" outlineLevel="1" x14ac:dyDescent="0.2">
      <c r="A14" s="212">
        <v>6</v>
      </c>
      <c r="B14" s="218" t="s">
        <v>109</v>
      </c>
      <c r="C14" s="261" t="s">
        <v>110</v>
      </c>
      <c r="D14" s="220" t="s">
        <v>101</v>
      </c>
      <c r="E14" s="226">
        <v>253</v>
      </c>
      <c r="F14" s="228">
        <f>H14+J14</f>
        <v>0</v>
      </c>
      <c r="G14" s="229">
        <f>ROUND(E14*F14,2)</f>
        <v>0</v>
      </c>
      <c r="H14" s="229"/>
      <c r="I14" s="229">
        <f>ROUND(E14*H14,2)</f>
        <v>0</v>
      </c>
      <c r="J14" s="229"/>
      <c r="K14" s="229">
        <f>ROUND(E14*J14,2)</f>
        <v>0</v>
      </c>
      <c r="L14" s="229">
        <v>21</v>
      </c>
      <c r="M14" s="229">
        <f>G14*(1+L14/100)</f>
        <v>0</v>
      </c>
      <c r="N14" s="221">
        <v>9.7379999999999994E-2</v>
      </c>
      <c r="O14" s="221">
        <f>ROUND(E14*N14,5)</f>
        <v>24.637139999999999</v>
      </c>
      <c r="P14" s="221">
        <v>0</v>
      </c>
      <c r="Q14" s="221">
        <f>ROUND(E14*P14,5)</f>
        <v>0</v>
      </c>
      <c r="R14" s="221"/>
      <c r="S14" s="221"/>
      <c r="T14" s="222">
        <v>4.4999999999999998E-2</v>
      </c>
      <c r="U14" s="221">
        <f>ROUND(E14*T14,2)</f>
        <v>11.39</v>
      </c>
      <c r="V14" s="211"/>
      <c r="W14" s="211"/>
      <c r="X14" s="211"/>
      <c r="Y14" s="211"/>
      <c r="Z14" s="211"/>
      <c r="AA14" s="211"/>
      <c r="AB14" s="211"/>
      <c r="AC14" s="211"/>
      <c r="AD14" s="211"/>
      <c r="AE14" s="211" t="s">
        <v>98</v>
      </c>
      <c r="AF14" s="211"/>
      <c r="AG14" s="211"/>
      <c r="AH14" s="211"/>
      <c r="AI14" s="211"/>
      <c r="AJ14" s="211"/>
      <c r="AK14" s="211"/>
      <c r="AL14" s="211"/>
      <c r="AM14" s="211"/>
      <c r="AN14" s="211"/>
      <c r="AO14" s="211"/>
      <c r="AP14" s="211"/>
      <c r="AQ14" s="211"/>
      <c r="AR14" s="211"/>
      <c r="AS14" s="211"/>
      <c r="AT14" s="211"/>
      <c r="AU14" s="211"/>
      <c r="AV14" s="211"/>
      <c r="AW14" s="211"/>
      <c r="AX14" s="211"/>
      <c r="AY14" s="211"/>
      <c r="AZ14" s="211"/>
      <c r="BA14" s="211"/>
      <c r="BB14" s="211"/>
      <c r="BC14" s="211"/>
      <c r="BD14" s="211"/>
      <c r="BE14" s="211"/>
      <c r="BF14" s="211"/>
      <c r="BG14" s="211"/>
      <c r="BH14" s="211"/>
    </row>
    <row r="15" spans="1:60" x14ac:dyDescent="0.2">
      <c r="A15" s="213" t="s">
        <v>93</v>
      </c>
      <c r="B15" s="219" t="s">
        <v>60</v>
      </c>
      <c r="C15" s="262" t="s">
        <v>61</v>
      </c>
      <c r="D15" s="223"/>
      <c r="E15" s="227"/>
      <c r="F15" s="230"/>
      <c r="G15" s="230">
        <f>SUMIF(AE16:AE16,"&lt;&gt;NOR",G16:G16)</f>
        <v>0</v>
      </c>
      <c r="H15" s="230"/>
      <c r="I15" s="230">
        <f>SUM(I16:I16)</f>
        <v>0</v>
      </c>
      <c r="J15" s="230"/>
      <c r="K15" s="230">
        <f>SUM(K16:K16)</f>
        <v>0</v>
      </c>
      <c r="L15" s="230"/>
      <c r="M15" s="230">
        <f>SUM(M16:M16)</f>
        <v>0</v>
      </c>
      <c r="N15" s="224"/>
      <c r="O15" s="224">
        <f>SUM(O16:O16)</f>
        <v>0</v>
      </c>
      <c r="P15" s="224"/>
      <c r="Q15" s="224">
        <f>SUM(Q16:Q16)</f>
        <v>0</v>
      </c>
      <c r="R15" s="224"/>
      <c r="S15" s="224"/>
      <c r="T15" s="225"/>
      <c r="U15" s="224">
        <f>SUM(U16:U16)</f>
        <v>0.1</v>
      </c>
      <c r="AE15" t="s">
        <v>94</v>
      </c>
    </row>
    <row r="16" spans="1:60" outlineLevel="1" x14ac:dyDescent="0.2">
      <c r="A16" s="212">
        <v>7</v>
      </c>
      <c r="B16" s="218" t="s">
        <v>111</v>
      </c>
      <c r="C16" s="261" t="s">
        <v>112</v>
      </c>
      <c r="D16" s="220" t="s">
        <v>108</v>
      </c>
      <c r="E16" s="226">
        <v>3</v>
      </c>
      <c r="F16" s="228">
        <f>H16+J16</f>
        <v>0</v>
      </c>
      <c r="G16" s="229">
        <f>ROUND(E16*F16,2)</f>
        <v>0</v>
      </c>
      <c r="H16" s="229"/>
      <c r="I16" s="229">
        <f>ROUND(E16*H16,2)</f>
        <v>0</v>
      </c>
      <c r="J16" s="229"/>
      <c r="K16" s="229">
        <f>ROUND(E16*J16,2)</f>
        <v>0</v>
      </c>
      <c r="L16" s="229">
        <v>21</v>
      </c>
      <c r="M16" s="229">
        <f>G16*(1+L16/100)</f>
        <v>0</v>
      </c>
      <c r="N16" s="221">
        <v>0</v>
      </c>
      <c r="O16" s="221">
        <f>ROUND(E16*N16,5)</f>
        <v>0</v>
      </c>
      <c r="P16" s="221">
        <v>0</v>
      </c>
      <c r="Q16" s="221">
        <f>ROUND(E16*P16,5)</f>
        <v>0</v>
      </c>
      <c r="R16" s="221"/>
      <c r="S16" s="221"/>
      <c r="T16" s="222">
        <v>3.2000000000000001E-2</v>
      </c>
      <c r="U16" s="221">
        <f>ROUND(E16*T16,2)</f>
        <v>0.1</v>
      </c>
      <c r="V16" s="211"/>
      <c r="W16" s="211"/>
      <c r="X16" s="211"/>
      <c r="Y16" s="211"/>
      <c r="Z16" s="211"/>
      <c r="AA16" s="211"/>
      <c r="AB16" s="211"/>
      <c r="AC16" s="211"/>
      <c r="AD16" s="211"/>
      <c r="AE16" s="211" t="s">
        <v>98</v>
      </c>
      <c r="AF16" s="211"/>
      <c r="AG16" s="211"/>
      <c r="AH16" s="211"/>
      <c r="AI16" s="211"/>
      <c r="AJ16" s="211"/>
      <c r="AK16" s="211"/>
      <c r="AL16" s="211"/>
      <c r="AM16" s="211"/>
      <c r="AN16" s="211"/>
      <c r="AO16" s="211"/>
      <c r="AP16" s="211"/>
      <c r="AQ16" s="211"/>
      <c r="AR16" s="211"/>
      <c r="AS16" s="211"/>
      <c r="AT16" s="211"/>
      <c r="AU16" s="211"/>
      <c r="AV16" s="211"/>
      <c r="AW16" s="211"/>
      <c r="AX16" s="211"/>
      <c r="AY16" s="211"/>
      <c r="AZ16" s="211"/>
      <c r="BA16" s="211"/>
      <c r="BB16" s="211"/>
      <c r="BC16" s="211"/>
      <c r="BD16" s="211"/>
      <c r="BE16" s="211"/>
      <c r="BF16" s="211"/>
      <c r="BG16" s="211"/>
      <c r="BH16" s="211"/>
    </row>
    <row r="17" spans="1:60" x14ac:dyDescent="0.2">
      <c r="A17" s="213" t="s">
        <v>93</v>
      </c>
      <c r="B17" s="219" t="s">
        <v>62</v>
      </c>
      <c r="C17" s="262" t="s">
        <v>63</v>
      </c>
      <c r="D17" s="223"/>
      <c r="E17" s="227"/>
      <c r="F17" s="230"/>
      <c r="G17" s="230">
        <f>SUMIF(AE18:AE19,"&lt;&gt;NOR",G18:G19)</f>
        <v>0</v>
      </c>
      <c r="H17" s="230"/>
      <c r="I17" s="230">
        <f>SUM(I18:I19)</f>
        <v>0</v>
      </c>
      <c r="J17" s="230"/>
      <c r="K17" s="230">
        <f>SUM(K18:K19)</f>
        <v>0</v>
      </c>
      <c r="L17" s="230"/>
      <c r="M17" s="230">
        <f>SUM(M18:M19)</f>
        <v>0</v>
      </c>
      <c r="N17" s="224"/>
      <c r="O17" s="224">
        <f>SUM(O18:O19)</f>
        <v>8.1799999999999998E-3</v>
      </c>
      <c r="P17" s="224"/>
      <c r="Q17" s="224">
        <f>SUM(Q18:Q19)</f>
        <v>0</v>
      </c>
      <c r="R17" s="224"/>
      <c r="S17" s="224"/>
      <c r="T17" s="225"/>
      <c r="U17" s="224">
        <f>SUM(U18:U19)</f>
        <v>14.72</v>
      </c>
      <c r="AE17" t="s">
        <v>94</v>
      </c>
    </row>
    <row r="18" spans="1:60" outlineLevel="1" x14ac:dyDescent="0.2">
      <c r="A18" s="212">
        <v>8</v>
      </c>
      <c r="B18" s="218" t="s">
        <v>113</v>
      </c>
      <c r="C18" s="261" t="s">
        <v>114</v>
      </c>
      <c r="D18" s="220" t="s">
        <v>101</v>
      </c>
      <c r="E18" s="226">
        <v>817.5</v>
      </c>
      <c r="F18" s="228">
        <f>H18+J18</f>
        <v>0</v>
      </c>
      <c r="G18" s="229">
        <f>ROUND(E18*F18,2)</f>
        <v>0</v>
      </c>
      <c r="H18" s="229"/>
      <c r="I18" s="229">
        <f>ROUND(E18*H18,2)</f>
        <v>0</v>
      </c>
      <c r="J18" s="229"/>
      <c r="K18" s="229">
        <f>ROUND(E18*J18,2)</f>
        <v>0</v>
      </c>
      <c r="L18" s="229">
        <v>21</v>
      </c>
      <c r="M18" s="229">
        <f>G18*(1+L18/100)</f>
        <v>0</v>
      </c>
      <c r="N18" s="221">
        <v>0</v>
      </c>
      <c r="O18" s="221">
        <f>ROUND(E18*N18,5)</f>
        <v>0</v>
      </c>
      <c r="P18" s="221">
        <v>0</v>
      </c>
      <c r="Q18" s="221">
        <f>ROUND(E18*P18,5)</f>
        <v>0</v>
      </c>
      <c r="R18" s="221"/>
      <c r="S18" s="221"/>
      <c r="T18" s="222">
        <v>2E-3</v>
      </c>
      <c r="U18" s="221">
        <f>ROUND(E18*T18,2)</f>
        <v>1.64</v>
      </c>
      <c r="V18" s="211"/>
      <c r="W18" s="211"/>
      <c r="X18" s="211"/>
      <c r="Y18" s="211"/>
      <c r="Z18" s="211"/>
      <c r="AA18" s="211"/>
      <c r="AB18" s="211"/>
      <c r="AC18" s="211"/>
      <c r="AD18" s="211"/>
      <c r="AE18" s="211" t="s">
        <v>98</v>
      </c>
      <c r="AF18" s="211"/>
      <c r="AG18" s="211"/>
      <c r="AH18" s="211"/>
      <c r="AI18" s="211"/>
      <c r="AJ18" s="211"/>
      <c r="AK18" s="211"/>
      <c r="AL18" s="211"/>
      <c r="AM18" s="211"/>
      <c r="AN18" s="211"/>
      <c r="AO18" s="211"/>
      <c r="AP18" s="211"/>
      <c r="AQ18" s="211"/>
      <c r="AR18" s="211"/>
      <c r="AS18" s="211"/>
      <c r="AT18" s="211"/>
      <c r="AU18" s="211"/>
      <c r="AV18" s="211"/>
      <c r="AW18" s="211"/>
      <c r="AX18" s="211"/>
      <c r="AY18" s="211"/>
      <c r="AZ18" s="211"/>
      <c r="BA18" s="211"/>
      <c r="BB18" s="211"/>
      <c r="BC18" s="211"/>
      <c r="BD18" s="211"/>
      <c r="BE18" s="211"/>
      <c r="BF18" s="211"/>
      <c r="BG18" s="211"/>
      <c r="BH18" s="211"/>
    </row>
    <row r="19" spans="1:60" outlineLevel="1" x14ac:dyDescent="0.2">
      <c r="A19" s="212">
        <v>9</v>
      </c>
      <c r="B19" s="218" t="s">
        <v>115</v>
      </c>
      <c r="C19" s="261" t="s">
        <v>116</v>
      </c>
      <c r="D19" s="220" t="s">
        <v>101</v>
      </c>
      <c r="E19" s="226">
        <v>817.5</v>
      </c>
      <c r="F19" s="228">
        <f>H19+J19</f>
        <v>0</v>
      </c>
      <c r="G19" s="229">
        <f>ROUND(E19*F19,2)</f>
        <v>0</v>
      </c>
      <c r="H19" s="229"/>
      <c r="I19" s="229">
        <f>ROUND(E19*H19,2)</f>
        <v>0</v>
      </c>
      <c r="J19" s="229"/>
      <c r="K19" s="229">
        <f>ROUND(E19*J19,2)</f>
        <v>0</v>
      </c>
      <c r="L19" s="229">
        <v>21</v>
      </c>
      <c r="M19" s="229">
        <f>G19*(1+L19/100)</f>
        <v>0</v>
      </c>
      <c r="N19" s="221">
        <v>1.0000000000000001E-5</v>
      </c>
      <c r="O19" s="221">
        <f>ROUND(E19*N19,5)</f>
        <v>8.1799999999999998E-3</v>
      </c>
      <c r="P19" s="221">
        <v>0</v>
      </c>
      <c r="Q19" s="221">
        <f>ROUND(E19*P19,5)</f>
        <v>0</v>
      </c>
      <c r="R19" s="221"/>
      <c r="S19" s="221"/>
      <c r="T19" s="222">
        <v>1.6E-2</v>
      </c>
      <c r="U19" s="221">
        <f>ROUND(E19*T19,2)</f>
        <v>13.08</v>
      </c>
      <c r="V19" s="211"/>
      <c r="W19" s="211"/>
      <c r="X19" s="211"/>
      <c r="Y19" s="211"/>
      <c r="Z19" s="211"/>
      <c r="AA19" s="211"/>
      <c r="AB19" s="211"/>
      <c r="AC19" s="211"/>
      <c r="AD19" s="211"/>
      <c r="AE19" s="211" t="s">
        <v>98</v>
      </c>
      <c r="AF19" s="211"/>
      <c r="AG19" s="211"/>
      <c r="AH19" s="211"/>
      <c r="AI19" s="211"/>
      <c r="AJ19" s="211"/>
      <c r="AK19" s="211"/>
      <c r="AL19" s="211"/>
      <c r="AM19" s="211"/>
      <c r="AN19" s="211"/>
      <c r="AO19" s="211"/>
      <c r="AP19" s="211"/>
      <c r="AQ19" s="211"/>
      <c r="AR19" s="211"/>
      <c r="AS19" s="211"/>
      <c r="AT19" s="211"/>
      <c r="AU19" s="211"/>
      <c r="AV19" s="211"/>
      <c r="AW19" s="211"/>
      <c r="AX19" s="211"/>
      <c r="AY19" s="211"/>
      <c r="AZ19" s="211"/>
      <c r="BA19" s="211"/>
      <c r="BB19" s="211"/>
      <c r="BC19" s="211"/>
      <c r="BD19" s="211"/>
      <c r="BE19" s="211"/>
      <c r="BF19" s="211"/>
      <c r="BG19" s="211"/>
      <c r="BH19" s="211"/>
    </row>
    <row r="20" spans="1:60" x14ac:dyDescent="0.2">
      <c r="A20" s="213" t="s">
        <v>93</v>
      </c>
      <c r="B20" s="219" t="s">
        <v>64</v>
      </c>
      <c r="C20" s="262" t="s">
        <v>65</v>
      </c>
      <c r="D20" s="223"/>
      <c r="E20" s="227"/>
      <c r="F20" s="230"/>
      <c r="G20" s="230">
        <f>SUMIF(AE21:AE21,"&lt;&gt;NOR",G21:G21)</f>
        <v>0</v>
      </c>
      <c r="H20" s="230"/>
      <c r="I20" s="230">
        <f>SUM(I21:I21)</f>
        <v>0</v>
      </c>
      <c r="J20" s="230"/>
      <c r="K20" s="230">
        <f>SUM(K21:K21)</f>
        <v>0</v>
      </c>
      <c r="L20" s="230"/>
      <c r="M20" s="230">
        <f>SUM(M21:M21)</f>
        <v>0</v>
      </c>
      <c r="N20" s="224"/>
      <c r="O20" s="224">
        <f>SUM(O21:O21)</f>
        <v>0</v>
      </c>
      <c r="P20" s="224"/>
      <c r="Q20" s="224">
        <f>SUM(Q21:Q21)</f>
        <v>0</v>
      </c>
      <c r="R20" s="224"/>
      <c r="S20" s="224"/>
      <c r="T20" s="225"/>
      <c r="U20" s="224">
        <f>SUM(U21:U21)</f>
        <v>0</v>
      </c>
      <c r="AE20" t="s">
        <v>94</v>
      </c>
    </row>
    <row r="21" spans="1:60" outlineLevel="1" x14ac:dyDescent="0.2">
      <c r="A21" s="212">
        <v>10</v>
      </c>
      <c r="B21" s="218" t="s">
        <v>117</v>
      </c>
      <c r="C21" s="261" t="s">
        <v>118</v>
      </c>
      <c r="D21" s="220" t="s">
        <v>97</v>
      </c>
      <c r="E21" s="226">
        <v>245.05955</v>
      </c>
      <c r="F21" s="228">
        <f>H21+J21</f>
        <v>0</v>
      </c>
      <c r="G21" s="229">
        <f>ROUND(E21*F21,2)</f>
        <v>0</v>
      </c>
      <c r="H21" s="229"/>
      <c r="I21" s="229">
        <f>ROUND(E21*H21,2)</f>
        <v>0</v>
      </c>
      <c r="J21" s="229"/>
      <c r="K21" s="229">
        <f>ROUND(E21*J21,2)</f>
        <v>0</v>
      </c>
      <c r="L21" s="229">
        <v>21</v>
      </c>
      <c r="M21" s="229">
        <f>G21*(1+L21/100)</f>
        <v>0</v>
      </c>
      <c r="N21" s="221">
        <v>0</v>
      </c>
      <c r="O21" s="221">
        <f>ROUND(E21*N21,5)</f>
        <v>0</v>
      </c>
      <c r="P21" s="221">
        <v>0</v>
      </c>
      <c r="Q21" s="221">
        <f>ROUND(E21*P21,5)</f>
        <v>0</v>
      </c>
      <c r="R21" s="221"/>
      <c r="S21" s="221"/>
      <c r="T21" s="222">
        <v>0</v>
      </c>
      <c r="U21" s="221">
        <f>ROUND(E21*T21,2)</f>
        <v>0</v>
      </c>
      <c r="V21" s="211"/>
      <c r="W21" s="211"/>
      <c r="X21" s="211"/>
      <c r="Y21" s="211"/>
      <c r="Z21" s="211"/>
      <c r="AA21" s="211"/>
      <c r="AB21" s="211"/>
      <c r="AC21" s="211"/>
      <c r="AD21" s="211"/>
      <c r="AE21" s="211" t="s">
        <v>98</v>
      </c>
      <c r="AF21" s="211"/>
      <c r="AG21" s="211"/>
      <c r="AH21" s="211"/>
      <c r="AI21" s="211"/>
      <c r="AJ21" s="211"/>
      <c r="AK21" s="211"/>
      <c r="AL21" s="211"/>
      <c r="AM21" s="211"/>
      <c r="AN21" s="211"/>
      <c r="AO21" s="211"/>
      <c r="AP21" s="211"/>
      <c r="AQ21" s="211"/>
      <c r="AR21" s="211"/>
      <c r="AS21" s="211"/>
      <c r="AT21" s="211"/>
      <c r="AU21" s="211"/>
      <c r="AV21" s="211"/>
      <c r="AW21" s="211"/>
      <c r="AX21" s="211"/>
      <c r="AY21" s="211"/>
      <c r="AZ21" s="211"/>
      <c r="BA21" s="211"/>
      <c r="BB21" s="211"/>
      <c r="BC21" s="211"/>
      <c r="BD21" s="211"/>
      <c r="BE21" s="211"/>
      <c r="BF21" s="211"/>
      <c r="BG21" s="211"/>
      <c r="BH21" s="211"/>
    </row>
    <row r="22" spans="1:60" x14ac:dyDescent="0.2">
      <c r="A22" s="213" t="s">
        <v>93</v>
      </c>
      <c r="B22" s="219" t="s">
        <v>66</v>
      </c>
      <c r="C22" s="262" t="s">
        <v>26</v>
      </c>
      <c r="D22" s="223"/>
      <c r="E22" s="227"/>
      <c r="F22" s="230"/>
      <c r="G22" s="230">
        <f>SUMIF(AE23:AE24,"&lt;&gt;NOR",G23:G24)</f>
        <v>0</v>
      </c>
      <c r="H22" s="230"/>
      <c r="I22" s="230">
        <f>SUM(I23:I24)</f>
        <v>0</v>
      </c>
      <c r="J22" s="230"/>
      <c r="K22" s="230">
        <f>SUM(K23:K24)</f>
        <v>0</v>
      </c>
      <c r="L22" s="230"/>
      <c r="M22" s="230">
        <f>SUM(M23:M24)</f>
        <v>0</v>
      </c>
      <c r="N22" s="224"/>
      <c r="O22" s="224">
        <f>SUM(O23:O24)</f>
        <v>0</v>
      </c>
      <c r="P22" s="224"/>
      <c r="Q22" s="224">
        <f>SUM(Q23:Q24)</f>
        <v>0</v>
      </c>
      <c r="R22" s="224"/>
      <c r="S22" s="224"/>
      <c r="T22" s="225"/>
      <c r="U22" s="224">
        <f>SUM(U23:U24)</f>
        <v>0</v>
      </c>
      <c r="AE22" t="s">
        <v>94</v>
      </c>
    </row>
    <row r="23" spans="1:60" outlineLevel="1" x14ac:dyDescent="0.2">
      <c r="A23" s="212">
        <v>11</v>
      </c>
      <c r="B23" s="218" t="s">
        <v>119</v>
      </c>
      <c r="C23" s="261" t="s">
        <v>120</v>
      </c>
      <c r="D23" s="220" t="s">
        <v>121</v>
      </c>
      <c r="E23" s="226">
        <v>1</v>
      </c>
      <c r="F23" s="228">
        <f>H23+J23</f>
        <v>0</v>
      </c>
      <c r="G23" s="229">
        <f>ROUND(E23*F23,2)</f>
        <v>0</v>
      </c>
      <c r="H23" s="229"/>
      <c r="I23" s="229">
        <f>ROUND(E23*H23,2)</f>
        <v>0</v>
      </c>
      <c r="J23" s="229"/>
      <c r="K23" s="229">
        <f>ROUND(E23*J23,2)</f>
        <v>0</v>
      </c>
      <c r="L23" s="229">
        <v>21</v>
      </c>
      <c r="M23" s="229">
        <f>G23*(1+L23/100)</f>
        <v>0</v>
      </c>
      <c r="N23" s="221">
        <v>0</v>
      </c>
      <c r="O23" s="221">
        <f>ROUND(E23*N23,5)</f>
        <v>0</v>
      </c>
      <c r="P23" s="221">
        <v>0</v>
      </c>
      <c r="Q23" s="221">
        <f>ROUND(E23*P23,5)</f>
        <v>0</v>
      </c>
      <c r="R23" s="221"/>
      <c r="S23" s="221"/>
      <c r="T23" s="222">
        <v>0</v>
      </c>
      <c r="U23" s="221">
        <f>ROUND(E23*T23,2)</f>
        <v>0</v>
      </c>
      <c r="V23" s="211"/>
      <c r="W23" s="211"/>
      <c r="X23" s="211"/>
      <c r="Y23" s="211"/>
      <c r="Z23" s="211"/>
      <c r="AA23" s="211"/>
      <c r="AB23" s="211"/>
      <c r="AC23" s="211"/>
      <c r="AD23" s="211"/>
      <c r="AE23" s="211" t="s">
        <v>98</v>
      </c>
      <c r="AF23" s="211"/>
      <c r="AG23" s="211"/>
      <c r="AH23" s="211"/>
      <c r="AI23" s="211"/>
      <c r="AJ23" s="211"/>
      <c r="AK23" s="211"/>
      <c r="AL23" s="211"/>
      <c r="AM23" s="211"/>
      <c r="AN23" s="211"/>
      <c r="AO23" s="211"/>
      <c r="AP23" s="211"/>
      <c r="AQ23" s="211"/>
      <c r="AR23" s="211"/>
      <c r="AS23" s="211"/>
      <c r="AT23" s="211"/>
      <c r="AU23" s="211"/>
      <c r="AV23" s="211"/>
      <c r="AW23" s="211"/>
      <c r="AX23" s="211"/>
      <c r="AY23" s="211"/>
      <c r="AZ23" s="211"/>
      <c r="BA23" s="211"/>
      <c r="BB23" s="211"/>
      <c r="BC23" s="211"/>
      <c r="BD23" s="211"/>
      <c r="BE23" s="211"/>
      <c r="BF23" s="211"/>
      <c r="BG23" s="211"/>
      <c r="BH23" s="211"/>
    </row>
    <row r="24" spans="1:60" outlineLevel="1" x14ac:dyDescent="0.2">
      <c r="A24" s="239">
        <v>12</v>
      </c>
      <c r="B24" s="240" t="s">
        <v>122</v>
      </c>
      <c r="C24" s="263" t="s">
        <v>123</v>
      </c>
      <c r="D24" s="241" t="s">
        <v>121</v>
      </c>
      <c r="E24" s="242">
        <v>1</v>
      </c>
      <c r="F24" s="243">
        <f>H24+J24</f>
        <v>0</v>
      </c>
      <c r="G24" s="244">
        <f>ROUND(E24*F24,2)</f>
        <v>0</v>
      </c>
      <c r="H24" s="244"/>
      <c r="I24" s="244">
        <f>ROUND(E24*H24,2)</f>
        <v>0</v>
      </c>
      <c r="J24" s="244"/>
      <c r="K24" s="244">
        <f>ROUND(E24*J24,2)</f>
        <v>0</v>
      </c>
      <c r="L24" s="244">
        <v>21</v>
      </c>
      <c r="M24" s="244">
        <f>G24*(1+L24/100)</f>
        <v>0</v>
      </c>
      <c r="N24" s="245">
        <v>0</v>
      </c>
      <c r="O24" s="245">
        <f>ROUND(E24*N24,5)</f>
        <v>0</v>
      </c>
      <c r="P24" s="245">
        <v>0</v>
      </c>
      <c r="Q24" s="245">
        <f>ROUND(E24*P24,5)</f>
        <v>0</v>
      </c>
      <c r="R24" s="245"/>
      <c r="S24" s="245"/>
      <c r="T24" s="246">
        <v>0</v>
      </c>
      <c r="U24" s="245">
        <f>ROUND(E24*T24,2)</f>
        <v>0</v>
      </c>
      <c r="V24" s="211"/>
      <c r="W24" s="211"/>
      <c r="X24" s="211"/>
      <c r="Y24" s="211"/>
      <c r="Z24" s="211"/>
      <c r="AA24" s="211"/>
      <c r="AB24" s="211"/>
      <c r="AC24" s="211"/>
      <c r="AD24" s="211"/>
      <c r="AE24" s="211" t="s">
        <v>98</v>
      </c>
      <c r="AF24" s="211"/>
      <c r="AG24" s="211"/>
      <c r="AH24" s="211"/>
      <c r="AI24" s="211"/>
      <c r="AJ24" s="211"/>
      <c r="AK24" s="211"/>
      <c r="AL24" s="211"/>
      <c r="AM24" s="211"/>
      <c r="AN24" s="211"/>
      <c r="AO24" s="211"/>
      <c r="AP24" s="211"/>
      <c r="AQ24" s="211"/>
      <c r="AR24" s="211"/>
      <c r="AS24" s="211"/>
      <c r="AT24" s="211"/>
      <c r="AU24" s="211"/>
      <c r="AV24" s="211"/>
      <c r="AW24" s="211"/>
      <c r="AX24" s="211"/>
      <c r="AY24" s="211"/>
      <c r="AZ24" s="211"/>
      <c r="BA24" s="211"/>
      <c r="BB24" s="211"/>
      <c r="BC24" s="211"/>
      <c r="BD24" s="211"/>
      <c r="BE24" s="211"/>
      <c r="BF24" s="211"/>
      <c r="BG24" s="211"/>
      <c r="BH24" s="211"/>
    </row>
    <row r="25" spans="1:60" x14ac:dyDescent="0.2">
      <c r="A25" s="6"/>
      <c r="B25" s="7" t="s">
        <v>124</v>
      </c>
      <c r="C25" s="264" t="s">
        <v>124</v>
      </c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AC25">
        <v>15</v>
      </c>
      <c r="AD25">
        <v>21</v>
      </c>
    </row>
    <row r="26" spans="1:60" x14ac:dyDescent="0.2">
      <c r="A26" s="247"/>
      <c r="B26" s="248" t="s">
        <v>28</v>
      </c>
      <c r="C26" s="265" t="s">
        <v>124</v>
      </c>
      <c r="D26" s="249"/>
      <c r="E26" s="249"/>
      <c r="F26" s="249"/>
      <c r="G26" s="260">
        <f>G8+G15+G17+G20+G22</f>
        <v>0</v>
      </c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AC26">
        <f>SUMIF(L7:L24,AC25,G7:G24)</f>
        <v>0</v>
      </c>
      <c r="AD26">
        <f>SUMIF(L7:L24,AD25,G7:G24)</f>
        <v>0</v>
      </c>
      <c r="AE26" t="s">
        <v>125</v>
      </c>
    </row>
    <row r="27" spans="1:60" x14ac:dyDescent="0.2">
      <c r="A27" s="6"/>
      <c r="B27" s="7" t="s">
        <v>124</v>
      </c>
      <c r="C27" s="264" t="s">
        <v>124</v>
      </c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</row>
    <row r="28" spans="1:60" x14ac:dyDescent="0.2">
      <c r="A28" s="6"/>
      <c r="B28" s="7" t="s">
        <v>124</v>
      </c>
      <c r="C28" s="264" t="s">
        <v>124</v>
      </c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</row>
    <row r="29" spans="1:60" x14ac:dyDescent="0.2">
      <c r="A29" s="250" t="s">
        <v>126</v>
      </c>
      <c r="B29" s="250"/>
      <c r="C29" s="26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</row>
    <row r="30" spans="1:60" x14ac:dyDescent="0.2">
      <c r="A30" s="251"/>
      <c r="B30" s="252"/>
      <c r="C30" s="267"/>
      <c r="D30" s="252"/>
      <c r="E30" s="252"/>
      <c r="F30" s="252"/>
      <c r="G30" s="253"/>
      <c r="H30" s="6"/>
      <c r="I30" s="6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  <c r="AE30" t="s">
        <v>127</v>
      </c>
    </row>
    <row r="31" spans="1:60" x14ac:dyDescent="0.2">
      <c r="A31" s="254"/>
      <c r="B31" s="255"/>
      <c r="C31" s="268"/>
      <c r="D31" s="255"/>
      <c r="E31" s="255"/>
      <c r="F31" s="255"/>
      <c r="G31" s="256"/>
      <c r="H31" s="6"/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</row>
    <row r="32" spans="1:60" x14ac:dyDescent="0.2">
      <c r="A32" s="254"/>
      <c r="B32" s="255"/>
      <c r="C32" s="268"/>
      <c r="D32" s="255"/>
      <c r="E32" s="255"/>
      <c r="F32" s="255"/>
      <c r="G32" s="256"/>
      <c r="H32" s="6"/>
      <c r="I32" s="6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</row>
    <row r="33" spans="1:31" x14ac:dyDescent="0.2">
      <c r="A33" s="254"/>
      <c r="B33" s="255"/>
      <c r="C33" s="268"/>
      <c r="D33" s="255"/>
      <c r="E33" s="255"/>
      <c r="F33" s="255"/>
      <c r="G33" s="256"/>
      <c r="H33" s="6"/>
      <c r="I33" s="6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</row>
    <row r="34" spans="1:31" x14ac:dyDescent="0.2">
      <c r="A34" s="257"/>
      <c r="B34" s="258"/>
      <c r="C34" s="269"/>
      <c r="D34" s="258"/>
      <c r="E34" s="258"/>
      <c r="F34" s="258"/>
      <c r="G34" s="259"/>
      <c r="H34" s="6"/>
      <c r="I34" s="6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</row>
    <row r="35" spans="1:31" x14ac:dyDescent="0.2">
      <c r="A35" s="6"/>
      <c r="B35" s="7" t="s">
        <v>124</v>
      </c>
      <c r="C35" s="264" t="s">
        <v>124</v>
      </c>
      <c r="D35" s="6"/>
      <c r="E35" s="6"/>
      <c r="F35" s="6"/>
      <c r="G35" s="6"/>
      <c r="H35" s="6"/>
      <c r="I35" s="6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</row>
    <row r="36" spans="1:31" x14ac:dyDescent="0.2">
      <c r="C36" s="270"/>
      <c r="AE36" t="s">
        <v>128</v>
      </c>
    </row>
  </sheetData>
  <mergeCells count="6">
    <mergeCell ref="A1:G1"/>
    <mergeCell ref="C2:G2"/>
    <mergeCell ref="C3:G3"/>
    <mergeCell ref="C4:G4"/>
    <mergeCell ref="A29:C29"/>
    <mergeCell ref="A30:G34"/>
  </mergeCells>
  <pageMargins left="0.39370078740157499" right="0.196850393700787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47</vt:i4>
      </vt:variant>
    </vt:vector>
  </HeadingPairs>
  <TitlesOfParts>
    <vt:vector size="51" baseType="lpstr">
      <vt:lpstr>Pokyny pro vyplnění</vt:lpstr>
      <vt:lpstr>Stavba</vt:lpstr>
      <vt:lpstr>VzorPolozky</vt:lpstr>
      <vt:lpstr>Rozpočet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2014-02-28T09:52:57Z</cp:lastPrinted>
  <dcterms:created xsi:type="dcterms:W3CDTF">2009-04-08T07:15:50Z</dcterms:created>
  <dcterms:modified xsi:type="dcterms:W3CDTF">2023-06-04T17:35:08Z</dcterms:modified>
</cp:coreProperties>
</file>